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IRCOLARI AREA FISCALE\SOTWARE_excel\Protetti\"/>
    </mc:Choice>
  </mc:AlternateContent>
  <bookViews>
    <workbookView xWindow="240" yWindow="105" windowWidth="21720" windowHeight="13365"/>
  </bookViews>
  <sheets>
    <sheet name="Legenda" sheetId="6" r:id="rId1"/>
    <sheet name="Cess Auto acq nuove" sheetId="1" r:id="rId2"/>
    <sheet name="DaPrezzoAdImponib" sheetId="5" r:id="rId3"/>
    <sheet name="Cess auto acq nuove o usate" sheetId="2" r:id="rId4"/>
    <sheet name="Cessioni IntraUE" sheetId="3" r:id="rId5"/>
  </sheets>
  <definedNames>
    <definedName name="_xlnm.Print_Area" localSheetId="1">'Cess Auto acq nuove'!$A$1:$P$55</definedName>
    <definedName name="_xlnm.Print_Area" localSheetId="3">'Cess auto acq nuove o usate'!$A$1:$I$24</definedName>
    <definedName name="_xlnm.Print_Area" localSheetId="4">'Cessioni IntraUE'!$A$1:$D$31</definedName>
    <definedName name="_xlnm.Print_Area" localSheetId="0">Legenda!$A$1:$J$69</definedName>
  </definedNames>
  <calcPr calcId="152511"/>
</workbook>
</file>

<file path=xl/calcChain.xml><?xml version="1.0" encoding="utf-8"?>
<calcChain xmlns="http://schemas.openxmlformats.org/spreadsheetml/2006/main">
  <c r="P25" i="1" l="1"/>
  <c r="C30" i="1"/>
  <c r="B18" i="1"/>
  <c r="B16" i="1"/>
  <c r="O26" i="1"/>
  <c r="O25" i="1"/>
  <c r="O24" i="1"/>
  <c r="O23" i="1"/>
  <c r="O29" i="1"/>
  <c r="O30" i="1"/>
  <c r="I30" i="1"/>
  <c r="I29" i="1"/>
  <c r="P30" i="1"/>
  <c r="P28" i="1"/>
  <c r="O28" i="1"/>
  <c r="H28" i="1"/>
  <c r="I28" i="1"/>
  <c r="H30" i="1"/>
  <c r="H29" i="1"/>
  <c r="I22" i="1"/>
  <c r="H22" i="1"/>
  <c r="D13" i="1"/>
  <c r="L12" i="1"/>
  <c r="P26" i="1"/>
  <c r="P24" i="1"/>
  <c r="P23" i="1"/>
  <c r="P22" i="1"/>
  <c r="O22" i="1"/>
  <c r="I26" i="1"/>
  <c r="I25" i="1"/>
  <c r="I24" i="1"/>
  <c r="I23" i="1"/>
  <c r="H23" i="1"/>
  <c r="H26" i="1"/>
  <c r="H25" i="1"/>
  <c r="H24" i="1"/>
  <c r="E13" i="1"/>
  <c r="E16" i="1" l="1"/>
  <c r="D31" i="1" s="1"/>
  <c r="A30" i="1"/>
  <c r="D18" i="1"/>
  <c r="B24" i="5"/>
  <c r="D24" i="5" s="1"/>
  <c r="B15" i="5"/>
  <c r="U7" i="5"/>
  <c r="V7" i="5"/>
  <c r="A31" i="1" l="1"/>
  <c r="D15" i="5"/>
  <c r="B21" i="5"/>
  <c r="B22" i="5" s="1"/>
  <c r="B13" i="5"/>
  <c r="B12" i="5"/>
  <c r="F24" i="5"/>
  <c r="D21" i="5"/>
  <c r="D22" i="5" s="1"/>
  <c r="D23" i="5"/>
  <c r="W7" i="5"/>
  <c r="D7" i="1"/>
  <c r="D12" i="5" l="1"/>
  <c r="D13" i="5"/>
  <c r="D14" i="5"/>
  <c r="F15" i="5"/>
  <c r="H24" i="5"/>
  <c r="F23" i="5"/>
  <c r="F21" i="5"/>
  <c r="F22" i="5" s="1"/>
  <c r="H15" i="5"/>
  <c r="B43" i="1"/>
  <c r="B44" i="1"/>
  <c r="A39" i="1"/>
  <c r="D39" i="1"/>
  <c r="D49" i="1"/>
  <c r="D36" i="1"/>
  <c r="A49" i="1"/>
  <c r="A50" i="1"/>
  <c r="F14" i="1"/>
  <c r="H14" i="5" l="1"/>
  <c r="H12" i="5"/>
  <c r="H13" i="5"/>
  <c r="F12" i="5"/>
  <c r="F14" i="5"/>
  <c r="F13" i="5"/>
  <c r="J24" i="5"/>
  <c r="H21" i="5"/>
  <c r="H22" i="5" s="1"/>
  <c r="H23" i="5"/>
  <c r="J15" i="5"/>
  <c r="D9" i="1"/>
  <c r="F13" i="1"/>
  <c r="E14" i="1"/>
  <c r="J13" i="5" l="1"/>
  <c r="J12" i="5"/>
  <c r="J14" i="5"/>
  <c r="L24" i="5"/>
  <c r="J21" i="5"/>
  <c r="J22" i="5" s="1"/>
  <c r="J23" i="5"/>
  <c r="L15" i="5"/>
  <c r="E31" i="1"/>
  <c r="D30" i="1" s="1"/>
  <c r="D32" i="1" s="1"/>
  <c r="D51" i="1"/>
  <c r="L13" i="5" l="1"/>
  <c r="L14" i="5"/>
  <c r="L12" i="5"/>
  <c r="N24" i="5"/>
  <c r="L21" i="5"/>
  <c r="L22" i="5" s="1"/>
  <c r="L23" i="5"/>
  <c r="N15" i="5"/>
  <c r="D41" i="1"/>
  <c r="N13" i="5" l="1"/>
  <c r="P15" i="5"/>
  <c r="N14" i="5"/>
  <c r="N12" i="5"/>
  <c r="N21" i="5"/>
  <c r="N22" i="5" s="1"/>
  <c r="N23" i="5"/>
  <c r="P24" i="5"/>
  <c r="P14" i="5" l="1"/>
  <c r="P13" i="5"/>
  <c r="P12" i="5"/>
  <c r="P23" i="5"/>
  <c r="P21" i="5"/>
  <c r="P22" i="5" s="1"/>
</calcChain>
</file>

<file path=xl/sharedStrings.xml><?xml version="1.0" encoding="utf-8"?>
<sst xmlns="http://schemas.openxmlformats.org/spreadsheetml/2006/main" count="290" uniqueCount="196">
  <si>
    <t>Corrispettivo convenuto (IVA compresa)</t>
  </si>
  <si>
    <t>IVA</t>
  </si>
  <si>
    <t>FATTURA AUTOVETTURE</t>
  </si>
  <si>
    <t>Codice IVA</t>
  </si>
  <si>
    <t>Totale fattura</t>
  </si>
  <si>
    <t>1° CESSIONE</t>
  </si>
  <si>
    <t>Dal 2° CEDENTE in poi</t>
  </si>
  <si>
    <t>Data</t>
  </si>
  <si>
    <t>Detrazione</t>
  </si>
  <si>
    <t>Imponibile</t>
  </si>
  <si>
    <t xml:space="preserve"> Detrazione</t>
  </si>
  <si>
    <t>fino al 31/12/2000</t>
  </si>
  <si>
    <t>Dal 1/01/2001 al 31/12/2005</t>
  </si>
  <si>
    <t>Escluso Iva</t>
  </si>
  <si>
    <t>Zero (*)</t>
  </si>
  <si>
    <t>Margine</t>
  </si>
  <si>
    <t>Iva 20%</t>
  </si>
  <si>
    <t>Dal 1/01/2006 al 13/09/2006</t>
  </si>
  <si>
    <t>X% (per inerenza)</t>
  </si>
  <si>
    <t>(1-X)%</t>
  </si>
  <si>
    <t>zero se X &lt; 15%         40% se X &gt; 15%</t>
  </si>
  <si>
    <t>Margine se X &lt; 15%                        Iva sul 40% se X &gt; 15%</t>
  </si>
  <si>
    <t>X%</t>
  </si>
  <si>
    <t>Dal  27/06/2007</t>
  </si>
  <si>
    <t>40% (**)</t>
  </si>
  <si>
    <t>Qualsiasi</t>
  </si>
  <si>
    <t>-</t>
  </si>
  <si>
    <t>Zero</t>
  </si>
  <si>
    <t>Esente 10 n. 27-quinqies</t>
  </si>
  <si>
    <r>
      <t>(*)</t>
    </r>
    <r>
      <rPr>
        <sz val="10"/>
        <color rgb="FF000000"/>
        <rFont val="Calibri"/>
        <family val="2"/>
        <scheme val="minor"/>
      </rPr>
      <t xml:space="preserve"> Non applicabile se l’Iva (applicata al 10% o 15% del corrispettivo) è stata detratta</t>
    </r>
  </si>
  <si>
    <r>
      <t>(**)</t>
    </r>
    <r>
      <rPr>
        <sz val="10"/>
        <color rgb="FF000000"/>
        <rFont val="Calibri"/>
        <family val="2"/>
        <scheme val="minor"/>
      </rPr>
      <t xml:space="preserve"> Applicabile anche alle ipotesi precedenti se nel 2006 è stata avanzata </t>
    </r>
    <r>
      <rPr>
        <b/>
        <sz val="10"/>
        <color rgb="FF000000"/>
        <rFont val="Calibri"/>
        <family val="2"/>
        <scheme val="minor"/>
      </rPr>
      <t>istanza di rimborso</t>
    </r>
    <r>
      <rPr>
        <sz val="10"/>
        <color rgb="FF000000"/>
        <rFont val="Calibri"/>
        <family val="2"/>
        <scheme val="minor"/>
      </rPr>
      <t xml:space="preserve"> fino a capienza del 40%.  </t>
    </r>
  </si>
  <si>
    <t>Dal 14/09/06 al 26/06/2007</t>
  </si>
  <si>
    <t>Dal 2° CEDENTE in poi (AUTO "USATA")</t>
  </si>
  <si>
    <t>ACQUISTO del NUOVO DAL RIVENDITORE D'AUTO</t>
  </si>
  <si>
    <t>ACQUISTO del NUOVO (dalla Casa Automob. o altro rivenditore)</t>
  </si>
  <si>
    <t>IMPRESE E PROFESSIONISTI</t>
  </si>
  <si>
    <t>(disciplina generale)</t>
  </si>
  <si>
    <t>CONCESSIONARIE D'AUTO</t>
  </si>
  <si>
    <t>NOTE</t>
  </si>
  <si>
    <t>FATTURA DA EMETTERE</t>
  </si>
  <si>
    <t xml:space="preserve">IMPONIBILE </t>
  </si>
  <si>
    <t>Acquisti di autovetture da parte di:</t>
  </si>
  <si>
    <t>a) rivenditori d'auto, autonoleggiatori, agenti di commercio e autoscuole</t>
  </si>
  <si>
    <t>b) altri soggetti passivi che utilizzano l'auto in via esclusivamente strumentale</t>
  </si>
  <si>
    <t>B) SUCCESSIVA CESSIONE DEL MEZZO</t>
  </si>
  <si>
    <t>Aliquota IVA applicabile</t>
  </si>
  <si>
    <t xml:space="preserve">Iva detratta: </t>
  </si>
  <si>
    <t>CESSIONE NAZIONALE DI AUTOVETTURE</t>
  </si>
  <si>
    <t>AUTOVETTURE: CESSIONE da SOGGETTI NAZIONALI AD ACQUIRENTI COMUNITARI</t>
  </si>
  <si>
    <t>Veicolo “nuovo”</t>
  </si>
  <si>
    <t>Veicolo “usato”</t>
  </si>
  <si>
    <t>emissione di semplice ricevuta (l’acquirente è tenuto a regolarizzare l’operazione ai fini Iva con il proprio erario).</t>
  </si>
  <si>
    <t>emissione di semplice ricevuta (l’acquirente non deve regolarizzare l’operaz. ai fini Iva con il proprio erario).  Il cedente ha diritto al rimborso dell’Iva pagata a monte, all’atto dell’acquisto (art. 53 c. 1 DL 331/93)</t>
  </si>
  <si>
    <t>un soggetto Iva nazionale che ha detratto l’Iva (****)</t>
  </si>
  <si>
    <t>Cessione Intra art. 41 (*)</t>
  </si>
  <si>
    <t>Cessione Intra art. 41 (**)</t>
  </si>
  <si>
    <t>un soggetto Iva nazionale che non ha detratto l’Iva</t>
  </si>
  <si>
    <t>Regime del margine (***)</t>
  </si>
  <si>
    <t>un cittadino privato nazionale o UE</t>
  </si>
  <si>
    <t xml:space="preserve">un sogg. Iva nazionale o UE che ha applicato il margine </t>
  </si>
  <si>
    <t xml:space="preserve">(****) Concessionarie d’auto, agenti di commercio, taxisti, scuole automobilistiche, ecc. </t>
  </si>
  <si>
    <t>ACQUISTI  DI AUTOVETTURE  di SOGGETTI NAZIONALI DA SOGGETTI COMUNITARI</t>
  </si>
  <si>
    <t>l’acquirente italiano è tenuto a regolarizzare l’operazione ai fini Iva (l’operazione è oggettivamente comunitaria), con versamento tramite F24 cod. “6099” (RM 136/2000)</t>
  </si>
  <si>
    <t>l’acquirente non deve regolarizzare l’operazione ai fini Iva</t>
  </si>
  <si>
    <t>l’acquirente italiano è tenuto a regolarizzare l’operazione ai fini Iva (l’operazione è oggettivamente comunitaria), a mezzo integrazione della fattura (se l’acquisto è da soggetto Iva) o del documento equipollente (se il cedente è un privato); non applica il margine in sede di cessione</t>
  </si>
  <si>
    <t>l’acquirente deve:</t>
  </si>
  <si>
    <r>
      <t xml:space="preserve">Autovettura </t>
    </r>
    <r>
      <rPr>
        <b/>
        <u/>
        <sz val="9"/>
        <color theme="1"/>
        <rFont val="Calibri"/>
        <family val="2"/>
        <scheme val="minor"/>
      </rPr>
      <t>acquistata da</t>
    </r>
    <r>
      <rPr>
        <b/>
        <sz val="9"/>
        <color theme="1"/>
        <rFont val="Calibri"/>
        <family val="2"/>
        <scheme val="minor"/>
      </rPr>
      <t>:</t>
    </r>
  </si>
  <si>
    <r>
      <t xml:space="preserve">(*) Se l’acquirente è sogg. privato, l’operazione è </t>
    </r>
    <r>
      <rPr>
        <i/>
        <sz val="8"/>
        <color theme="1"/>
        <rFont val="Calibri"/>
        <family val="2"/>
        <scheme val="minor"/>
      </rPr>
      <t>assimilata</t>
    </r>
    <r>
      <rPr>
        <sz val="8"/>
        <color theme="1"/>
        <rFont val="Calibri"/>
        <family val="2"/>
        <scheme val="minor"/>
      </rPr>
      <t xml:space="preserve"> ad una cessione intracomunitaria ex art. 38 c. 3 lett. e) DL 331/93; va compilato l’Intrastat (in luogo della partita Iva comunitaria si indica il cod. ISO + zero)</t>
    </r>
  </si>
  <si>
    <r>
      <t>Acquirente nazionale:</t>
    </r>
    <r>
      <rPr>
        <sz val="8"/>
        <color theme="1"/>
        <rFont val="Calibri"/>
        <family val="2"/>
        <scheme val="minor"/>
      </rPr>
      <t xml:space="preserve"> nella tabella, in luogo di una cessione non imp. art. 41 si avrà fattura con Iva 20% o in margine</t>
    </r>
  </si>
  <si>
    <r>
      <t>se il cedente è un soggetto Iva</t>
    </r>
    <r>
      <rPr>
        <sz val="9"/>
        <color theme="1"/>
        <rFont val="Calibri"/>
        <family val="2"/>
        <scheme val="minor"/>
      </rPr>
      <t xml:space="preserve">: trattare la fattura come per gli acquisti UE ordinari se il cedente è sogg. Iva e non ha applicato il margine; registrare l’acquisto solo ai fini redditi se il in sede di cessione può applicare il regime del margine </t>
    </r>
  </si>
  <si>
    <r>
      <t>se il cedente è un privato</t>
    </r>
    <r>
      <rPr>
        <sz val="9"/>
        <color theme="1"/>
        <rFont val="Calibri"/>
        <family val="2"/>
        <scheme val="minor"/>
      </rPr>
      <t>: non regolarizza l’acquisto</t>
    </r>
  </si>
  <si>
    <t xml:space="preserve">CEDENTE SOGGETTO PASSIVO CHE CEDE:     </t>
  </si>
  <si>
    <t>CEDENTE SOGGETTO PRIVATO:</t>
  </si>
  <si>
    <t xml:space="preserve">ACQUIRENTE SOGGETTO PASSIVO CHE ACQUISTA:     </t>
  </si>
  <si>
    <t>ACQUIRENTE SOGGETTO PRIVATO:</t>
  </si>
  <si>
    <t>AUTOVETTURE E SOGGETTI INTRACOMUNITARI</t>
  </si>
  <si>
    <t>B.1) CESSIONE NAZIONALE DEL MEZZO</t>
  </si>
  <si>
    <t>B.2) CESSIONE UE DEL MEZZO</t>
  </si>
  <si>
    <t>B.3) SUCCESSIVA ESPORTAZIONE DEL MEZZO</t>
  </si>
  <si>
    <t>FATTURA DI ACQUISTO</t>
  </si>
  <si>
    <t>Imponibile soggetto ad Iva:</t>
  </si>
  <si>
    <t xml:space="preserve">TOTALE FATTURA ACQUISTO </t>
  </si>
  <si>
    <t>Iva:</t>
  </si>
  <si>
    <t xml:space="preserve">Importo escluso da Iva: </t>
  </si>
  <si>
    <t>Non è mai applicabile il regime del margine (limitato all'ambito UE).</t>
  </si>
  <si>
    <t>Operazione rientrante in più regimi Iva:</t>
  </si>
  <si>
    <t>a) prevale la "non imponibilità" rispetto alla "esenzione art. 10 p.to 27-quinquies" (es: l'esportatore è un medico)</t>
  </si>
  <si>
    <t>a) prevale la "non imponibilità" rispetto alla "esenzione art. 10 p.to 27-quinquies" (es: cedente UE è un medico)</t>
  </si>
  <si>
    <t>b) si ritiene opportuno far prevalere la "non imp. art. 41 DL 331/93" rispetto alla "esclusione art. 13 c. 4 Dpr 633/72" (il cedente UE</t>
  </si>
  <si>
    <t>art. 53 DL 331/93.</t>
  </si>
  <si>
    <t>Il regime del margine si applica alle medesime condizioni delle cessioni nazionali, ma con l'ulteriore condizione che si tratti un</t>
  </si>
  <si>
    <t>autoveicolo con più di 6.000 Km e più di 6 mesi dalla prima immatricolazione (v. art. 41 c. 2 lett. b) DL 331/93).</t>
  </si>
  <si>
    <t xml:space="preserve">Veicolo "oggettivamente" usato? </t>
  </si>
  <si>
    <t>ADEMPIMENTO</t>
  </si>
  <si>
    <t>Va effettuato lo sdoganamento</t>
  </si>
  <si>
    <t>L'operazione è non imp.: ex art. 8 lett. a): se il bene è sdoganato dal cedente; ex art. 8 lett. b): se vi procede il cliente estero.</t>
  </si>
  <si>
    <t>ha acquistato il mezzo detraendo solo in parte l'Iva addebitata) considerato che l'operazione è territoriale nell'altro paese UE ex</t>
  </si>
  <si>
    <t>(**) Anche se l’acquirente è un soggetto privato UE</t>
  </si>
  <si>
    <t>(***) L’Intrastat va compilato ai soli fini statistici (soggetti mensili)</t>
  </si>
  <si>
    <t xml:space="preserve">% dell'IVA detratta sulla fattura di acquisto: </t>
  </si>
  <si>
    <t>Ogni diversa utilizzazione o sfruttamento economico dovrà essere previamente autorizzata per iscritto.</t>
  </si>
  <si>
    <t>Dott. Andrea Cirrincione</t>
  </si>
  <si>
    <t>Buon Lavoro!</t>
  </si>
  <si>
    <t>I file già compilati, potranno essere salvati e archiviati attribuendo il nome del Contribuente e dei beni interessati.</t>
  </si>
  <si>
    <t>Inoltre, è possibile trovare numerose annotazioni all'interno della procedura; le celle contenenti:</t>
  </si>
  <si>
    <t xml:space="preserve">Versione del </t>
  </si>
  <si>
    <t>PRESENTAZIONE dell'OPERA</t>
  </si>
  <si>
    <t xml:space="preserve">      </t>
  </si>
  <si>
    <t>Il programma individua il regime Iva cui assoggettare la cessione degli autoveicoli in ragione:</t>
  </si>
  <si>
    <t xml:space="preserve">    *) della detrazione operata all'acquisto</t>
  </si>
  <si>
    <t xml:space="preserve">    *) di particolari regimi Iva del cedente</t>
  </si>
  <si>
    <t>nelle ipotesi di:</t>
  </si>
  <si>
    <t xml:space="preserve">   a) cessioni nazionali</t>
  </si>
  <si>
    <t xml:space="preserve">   b) cessioni intraUE ed extraUE.</t>
  </si>
  <si>
    <t>CESSIONE DI AUTOVETTURE - REGIME IVA</t>
  </si>
  <si>
    <t>Escl</t>
  </si>
  <si>
    <t>Iva</t>
  </si>
  <si>
    <t>Imp</t>
  </si>
  <si>
    <t>Detr.</t>
  </si>
  <si>
    <t>Prezzo</t>
  </si>
  <si>
    <t>Esc. 13 c. 5</t>
  </si>
  <si>
    <t>Iva 22%</t>
  </si>
  <si>
    <t>Imp. Iva</t>
  </si>
  <si>
    <t>Fattura</t>
  </si>
  <si>
    <t>4° acquirente</t>
  </si>
  <si>
    <t>3° acquirente</t>
  </si>
  <si>
    <t>2° acquirente</t>
  </si>
  <si>
    <t>1° acquirente</t>
  </si>
  <si>
    <t>Concession.</t>
  </si>
  <si>
    <t>Prezzo che si svaluta di un importo fisso ad ogni passaggio:</t>
  </si>
  <si>
    <t>6° acquirente</t>
  </si>
  <si>
    <t>5° acquirente</t>
  </si>
  <si>
    <t>Prezzo fisso nei vari passaggi:</t>
  </si>
  <si>
    <t>Prezzo iniziale dell'automezzo:</t>
  </si>
  <si>
    <t>CESSIONI AUTOVETTURE - REGIMI IVA</t>
  </si>
  <si>
    <t>(Regime per le IMPRESE e/o PROFESSIONISTI)</t>
  </si>
  <si>
    <t>dal</t>
  </si>
  <si>
    <t>al</t>
  </si>
  <si>
    <t xml:space="preserve"> 31/12/2000</t>
  </si>
  <si>
    <t>(o tra il 1/01/2003 ed il 16/09/2006 per i quali è stato richiesto il rimborso)</t>
  </si>
  <si>
    <t>c) sogg. pass. che concedono in uso promiscuo ai dipendenti (Ris. 6/DPF/2008 - non agli amm. - DRE Lomb. 904-472/2014) l'auto,</t>
  </si>
  <si>
    <t>addebitando il benefit (chiesto a rimborso - non vi è, quindi, più tassazione di tale importo in busta paga)</t>
  </si>
  <si>
    <t>(o dal 1/01/2001 al 31/12/2005 per i veicoli elettrici)</t>
  </si>
  <si>
    <t>b) dovrebbe prevalere la "esclusione art. 13 c. 5" rispetto alla non imponibilità (l'esportatore ha acquistato il mezzo detraendo</t>
  </si>
  <si>
    <t>in Dogana i funzionari richiedono espressamente la non imponibilità sull'intero corrispettivo.</t>
  </si>
  <si>
    <t xml:space="preserve"> solo in parte l'Iva addebitata); la posizione è cautelativa (si evita di creare plafond per la quota esclusa da Iva), anche se spesso</t>
  </si>
  <si>
    <t>A) ACQUISTO DEL MEZZO (NUOVO) CHE SI INTENDE CEDERE</t>
  </si>
  <si>
    <t>Detrazione (*)</t>
  </si>
  <si>
    <t>Le percentuali di detrazione a sx hanno trovato luogo per acquisti effettuati:</t>
  </si>
  <si>
    <t>(o per acquisti successivi, per i motivi indicati nella tabella che segue)</t>
  </si>
  <si>
    <t>% imp. Iva "in uscita":</t>
  </si>
  <si>
    <t>D</t>
  </si>
  <si>
    <t>B</t>
  </si>
  <si>
    <t>7° acquirente</t>
  </si>
  <si>
    <t>Si propone una semplice casistica per comprendere come opera la determinazione dell'imponibile soggetto ad Iva</t>
  </si>
  <si>
    <t>Caso A</t>
  </si>
  <si>
    <t>Caso B</t>
  </si>
  <si>
    <t>N.B.: per l'applicazione dell'Iva "in uscita" sull'imponibile:</t>
  </si>
  <si>
    <t xml:space="preserve">*) </t>
  </si>
  <si>
    <t>ma la quota di Iva addebitata (anche se su un imponibile ridotto, come detto) dalla concessionaria.</t>
  </si>
  <si>
    <t>non rileva la quota di imponibile in acquisto che non è stato assoggettto ad Iva (il 10%, il 40% o altra percentuale)</t>
  </si>
  <si>
    <t xml:space="preserve">Così, anche se il fornitore ha assoggettato ad Iva il solo 40% in sede di cessione (il residuo 60% è stato addebitato in esclusione da Iva), per la </t>
  </si>
  <si>
    <t>concessionaria rileva il fatto di aver detratto il 100% di tale Iva (e la obbliga ad applicare l'Iva sull'intero imponibile di cessione).</t>
  </si>
  <si>
    <t>Seguendo i dettami della Corte UE (causa C-434/03 del 14/07/2005), si dovrebbe concludere che la concessionaria:</t>
  </si>
  <si>
    <t>possa scegliere di non detrarre volontariamente l'Iva in sede di acquisto (o detrarla al 40% come la genralità delle imprese)</t>
  </si>
  <si>
    <t>*)</t>
  </si>
  <si>
    <t>per poter successivamente non applicare l'Iva in sede di successiva cessione (o applicarla sul 60&amp; dell'imponibile).</t>
  </si>
  <si>
    <t>scupolosa attenzione, esprime l'opinione della Redazione Fiscale e non impegna alcuna responsabilità per danni diretti o indiretti.</t>
  </si>
  <si>
    <r>
      <t xml:space="preserve">Nota a margine: </t>
    </r>
    <r>
      <rPr>
        <i/>
        <sz val="9"/>
        <rFont val="Arial"/>
        <family val="2"/>
      </rPr>
      <t>l'elaborazione del programma di calcolo è interamente eseguita da parte degli esperti della Redazione.   Ancorchè curata con</t>
    </r>
  </si>
  <si>
    <t>E', inoltre, concesso in uso per soli fini propri dagli acquirenti del prodotto, cui non è attribuito alcun "copyright" sull'opera.</t>
  </si>
  <si>
    <t>e Associazioni di categoria con questa convenzionate, cui è dato in uso gratuito per la durata dell'abbonamento/convenzione.</t>
  </si>
  <si>
    <t>L'utilizzo del software è strettamente riservato ai clienti abbonati ai servizi di Redazione Fiscale Srl, nonchè agli Ordini</t>
  </si>
  <si>
    <t>DIRITTI DI UTILIZZO DEI TOOL</t>
  </si>
  <si>
    <t>esitate a contattare la Redazione (tel. 0464/480556).</t>
  </si>
  <si>
    <r>
      <t>Per qualsiasi chiarimento sulle modalità di utilizzo e per eventuali implementazioni e/o suggerimenti (</t>
    </r>
    <r>
      <rPr>
        <b/>
        <u/>
        <sz val="10"/>
        <rFont val="Arial"/>
        <family val="2"/>
      </rPr>
      <t>sempre graditi!</t>
    </r>
    <r>
      <rPr>
        <b/>
        <sz val="10"/>
        <rFont val="Arial"/>
        <family val="2"/>
      </rPr>
      <t xml:space="preserve">), non </t>
    </r>
  </si>
  <si>
    <t>e di denominarlo in modo generico (es.: "Modello di calcolo per …").</t>
  </si>
  <si>
    <r>
      <rPr>
        <b/>
        <u/>
        <sz val="10"/>
        <rFont val="Arial"/>
        <family val="2"/>
      </rPr>
      <t>Copie del File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al fine di avere un file sempre "integro", pronto per nuove elaborazioni, si consiglia di copiare subito il presente file</t>
    </r>
  </si>
  <si>
    <t>CONSIGLIO UTILE</t>
  </si>
  <si>
    <r>
      <t>b)</t>
    </r>
    <r>
      <rPr>
        <sz val="10"/>
        <rFont val="Arial"/>
        <family val="2"/>
      </rPr>
      <t xml:space="preserve"> in alternativa,</t>
    </r>
    <r>
      <rPr>
        <b/>
        <sz val="10"/>
        <rFont val="Arial"/>
        <family val="2"/>
      </rPr>
      <t xml:space="preserve"> ordinariamente con il Mouse.</t>
    </r>
  </si>
  <si>
    <r>
      <t xml:space="preserve"> a) in via AUTOMATICA tramite il tasto "Tab" </t>
    </r>
    <r>
      <rPr>
        <sz val="10"/>
        <rFont val="Arial"/>
        <family val="2"/>
      </rPr>
      <t xml:space="preserve">(tabulazione) per spostarsi in avanti (Ctrl + tab per spostarsi all'indietro) </t>
    </r>
  </si>
  <si>
    <r>
      <rPr>
        <b/>
        <u/>
        <sz val="10"/>
        <rFont val="Arial"/>
        <family val="2"/>
      </rPr>
      <t>Spostamento tra le celle modificabili: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può avvenire:</t>
    </r>
  </si>
  <si>
    <t xml:space="preserve">2) degli Errori: sono in rosso: </t>
  </si>
  <si>
    <t xml:space="preserve">1) dei Nota Bene: sono in giallo: </t>
  </si>
  <si>
    <t>posizionarsi sulla cella col Mouse per visualizzarne il contenuto).</t>
  </si>
  <si>
    <r>
      <t xml:space="preserve">Le celle che presentano un </t>
    </r>
    <r>
      <rPr>
        <b/>
        <sz val="10"/>
        <rFont val="Arial"/>
        <family val="2"/>
      </rPr>
      <t>triangolino rosso (in alto a destra)</t>
    </r>
    <r>
      <rPr>
        <sz val="10"/>
        <rFont val="Arial"/>
        <family val="2"/>
      </rPr>
      <t xml:space="preserve"> contengono delle Note Informative sulla compilazione (è sufficiente</t>
    </r>
  </si>
  <si>
    <t>Procedura guidata - le "Note" e gli "Alert"</t>
  </si>
  <si>
    <r>
      <t>ragione dei dati inseriti dall'utilizzatore, non sono necessarie nei calcoli (</t>
    </r>
    <r>
      <rPr>
        <b/>
        <sz val="10"/>
        <rFont val="Arial"/>
        <family val="2"/>
      </rPr>
      <t>se compilate</t>
    </r>
    <r>
      <rPr>
        <sz val="10"/>
        <rFont val="Arial"/>
        <family val="2"/>
      </rPr>
      <t xml:space="preserve"> in precedenti utilizzi, </t>
    </r>
    <r>
      <rPr>
        <b/>
        <sz val="10"/>
        <rFont val="Arial"/>
        <family val="2"/>
      </rPr>
      <t>non è nessario azzerarle</t>
    </r>
    <r>
      <rPr>
        <sz val="10"/>
        <rFont val="Arial"/>
        <family val="2"/>
      </rPr>
      <t>).</t>
    </r>
  </si>
  <si>
    <r>
      <t xml:space="preserve">In </t>
    </r>
    <r>
      <rPr>
        <b/>
        <sz val="10"/>
        <rFont val="Arial"/>
        <family val="2"/>
      </rPr>
      <t>grigio scuro senza bordi</t>
    </r>
    <r>
      <rPr>
        <sz val="10"/>
        <rFont val="Arial"/>
        <family val="2"/>
      </rPr>
      <t xml:space="preserve"> (celle "annerite") sono evidenziate le celle </t>
    </r>
    <r>
      <rPr>
        <b/>
        <sz val="10"/>
        <rFont val="Arial"/>
        <family val="2"/>
      </rPr>
      <t>non attive nei calcoli</t>
    </r>
    <r>
      <rPr>
        <sz val="10"/>
        <rFont val="Arial"/>
        <family val="2"/>
      </rPr>
      <t>. Si tratta di dati che, in</t>
    </r>
  </si>
  <si>
    <r>
      <t xml:space="preserve">In </t>
    </r>
    <r>
      <rPr>
        <b/>
        <sz val="10"/>
        <rFont val="Arial"/>
        <family val="2"/>
      </rPr>
      <t>grigio medio</t>
    </r>
    <r>
      <rPr>
        <sz val="10"/>
        <rFont val="Arial"/>
        <family val="2"/>
      </rPr>
      <t xml:space="preserve"> sono indicati, in generale, i dati normativi (parametri di calcolo)</t>
    </r>
  </si>
  <si>
    <t>ma così facendo risulta immediato visivamente individuare le celle più importanti.</t>
  </si>
  <si>
    <t xml:space="preserve">sono colorate in grigio chiaro (il colore svanisce una volta compilate quest'ultime).   Non sono vincolate in alcun modo, </t>
  </si>
  <si>
    <t xml:space="preserve">Talvolta, per agevolare il riempimento dei dati, le celle la cui compilazione è subordinata a quella di altre celle </t>
  </si>
  <si>
    <t>(talvolta è già proposto il valore: esso può, comunque, essere modificato)</t>
  </si>
  <si>
    <r>
      <rPr>
        <sz val="10"/>
        <rFont val="Arial"/>
        <family val="2"/>
      </rPr>
      <t xml:space="preserve">Le </t>
    </r>
    <r>
      <rPr>
        <b/>
        <sz val="10"/>
        <rFont val="Arial"/>
        <family val="2"/>
      </rPr>
      <t xml:space="preserve">celle da compilare sono quelle "in bianco" </t>
    </r>
    <r>
      <rPr>
        <sz val="10"/>
        <rFont val="Arial"/>
        <family val="2"/>
      </rPr>
      <t xml:space="preserve">(cd. "blank") </t>
    </r>
    <r>
      <rPr>
        <b/>
        <sz val="10"/>
        <rFont val="Arial"/>
        <family val="2"/>
      </rPr>
      <t>e bordate:</t>
    </r>
  </si>
  <si>
    <t>MODALITA' DI UTILIZZO DEI TOOL</t>
  </si>
  <si>
    <t>OGGETTO: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</si>
</sst>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00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Comic Sans MS"/>
      <family val="4"/>
    </font>
    <font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Bradley Hand ITC"/>
      <family val="4"/>
    </font>
    <font>
      <sz val="11"/>
      <color theme="1"/>
      <name val="Arial"/>
      <family val="2"/>
    </font>
    <font>
      <u/>
      <sz val="9.5"/>
      <name val="Arial"/>
      <family val="2"/>
    </font>
    <font>
      <b/>
      <u/>
      <sz val="9.5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 tint="-0.14999847407452621"/>
        <bgColor indexed="64"/>
      </patternFill>
    </fill>
    <fill>
      <patternFill patternType="solid">
        <fgColor indexed="22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7F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</cellStyleXfs>
  <cellXfs count="364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6" borderId="28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9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9" fontId="6" fillId="0" borderId="2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9" fontId="6" fillId="0" borderId="26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 wrapText="1"/>
    </xf>
    <xf numFmtId="9" fontId="6" fillId="0" borderId="37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2" fillId="10" borderId="0" xfId="0" applyFont="1" applyFill="1"/>
    <xf numFmtId="0" fontId="3" fillId="10" borderId="0" xfId="0" applyFont="1" applyFill="1" applyBorder="1"/>
    <xf numFmtId="0" fontId="8" fillId="10" borderId="0" xfId="0" applyFont="1" applyFill="1" applyAlignment="1">
      <alignment horizontal="right"/>
    </xf>
    <xf numFmtId="164" fontId="8" fillId="10" borderId="0" xfId="1" applyFont="1" applyFill="1"/>
    <xf numFmtId="164" fontId="9" fillId="10" borderId="0" xfId="1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164" fontId="9" fillId="10" borderId="17" xfId="1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2" fillId="10" borderId="0" xfId="0" applyFont="1" applyFill="1" applyBorder="1"/>
    <xf numFmtId="164" fontId="9" fillId="0" borderId="4" xfId="1" applyFont="1" applyFill="1" applyBorder="1" applyProtection="1">
      <protection locked="0"/>
    </xf>
    <xf numFmtId="164" fontId="3" fillId="10" borderId="3" xfId="0" applyNumberFormat="1" applyFont="1" applyFill="1" applyBorder="1"/>
    <xf numFmtId="164" fontId="2" fillId="10" borderId="0" xfId="1" applyFont="1" applyFill="1"/>
    <xf numFmtId="10" fontId="9" fillId="0" borderId="4" xfId="1" applyNumberFormat="1" applyFont="1" applyFill="1" applyBorder="1" applyProtection="1">
      <protection locked="0"/>
    </xf>
    <xf numFmtId="164" fontId="2" fillId="10" borderId="0" xfId="1" applyNumberFormat="1" applyFont="1" applyFill="1" applyAlignment="1"/>
    <xf numFmtId="0" fontId="2" fillId="10" borderId="0" xfId="0" applyFont="1" applyFill="1" applyAlignment="1"/>
    <xf numFmtId="164" fontId="2" fillId="2" borderId="40" xfId="1" applyNumberFormat="1" applyFont="1" applyFill="1" applyBorder="1" applyAlignment="1"/>
    <xf numFmtId="0" fontId="2" fillId="10" borderId="13" xfId="0" applyFont="1" applyFill="1" applyBorder="1"/>
    <xf numFmtId="0" fontId="2" fillId="10" borderId="14" xfId="0" applyFont="1" applyFill="1" applyBorder="1"/>
    <xf numFmtId="0" fontId="2" fillId="10" borderId="15" xfId="0" applyFont="1" applyFill="1" applyBorder="1"/>
    <xf numFmtId="0" fontId="14" fillId="10" borderId="0" xfId="0" applyFont="1" applyFill="1"/>
    <xf numFmtId="0" fontId="2" fillId="2" borderId="34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3" fillId="2" borderId="24" xfId="0" applyFont="1" applyFill="1" applyBorder="1" applyAlignment="1">
      <alignment horizontal="center"/>
    </xf>
    <xf numFmtId="9" fontId="3" fillId="2" borderId="26" xfId="0" applyNumberFormat="1" applyFont="1" applyFill="1" applyBorder="1"/>
    <xf numFmtId="0" fontId="3" fillId="2" borderId="27" xfId="0" applyFont="1" applyFill="1" applyBorder="1" applyAlignment="1">
      <alignment horizontal="center"/>
    </xf>
    <xf numFmtId="9" fontId="3" fillId="2" borderId="28" xfId="0" applyNumberFormat="1" applyFont="1" applyFill="1" applyBorder="1"/>
    <xf numFmtId="0" fontId="3" fillId="2" borderId="2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10" borderId="0" xfId="0" applyFont="1" applyFill="1" applyAlignment="1">
      <alignment horizontal="left"/>
    </xf>
    <xf numFmtId="0" fontId="0" fillId="0" borderId="0" xfId="0" applyFont="1"/>
    <xf numFmtId="0" fontId="17" fillId="0" borderId="0" xfId="0" applyFont="1" applyAlignment="1">
      <alignment vertical="center"/>
    </xf>
    <xf numFmtId="0" fontId="12" fillId="13" borderId="2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2" fillId="10" borderId="0" xfId="0" applyFont="1" applyFill="1"/>
    <xf numFmtId="164" fontId="8" fillId="2" borderId="39" xfId="1" applyNumberFormat="1" applyFont="1" applyFill="1" applyBorder="1"/>
    <xf numFmtId="164" fontId="8" fillId="2" borderId="39" xfId="1" applyNumberFormat="1" applyFont="1" applyFill="1" applyBorder="1" applyAlignment="1"/>
    <xf numFmtId="0" fontId="3" fillId="10" borderId="43" xfId="0" applyFont="1" applyFill="1" applyBorder="1"/>
    <xf numFmtId="0" fontId="2" fillId="10" borderId="16" xfId="0" applyFont="1" applyFill="1" applyBorder="1"/>
    <xf numFmtId="0" fontId="2" fillId="10" borderId="1" xfId="0" applyFont="1" applyFill="1" applyBorder="1"/>
    <xf numFmtId="0" fontId="2" fillId="10" borderId="2" xfId="0" applyFont="1" applyFill="1" applyBorder="1"/>
    <xf numFmtId="0" fontId="2" fillId="10" borderId="17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164" fontId="3" fillId="0" borderId="4" xfId="1" applyFont="1" applyFill="1" applyBorder="1" applyProtection="1">
      <protection locked="0"/>
    </xf>
    <xf numFmtId="0" fontId="13" fillId="0" borderId="4" xfId="1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10" fontId="9" fillId="10" borderId="0" xfId="1" applyNumberFormat="1" applyFont="1" applyFill="1" applyBorder="1" applyProtection="1">
      <protection hidden="1"/>
    </xf>
    <xf numFmtId="164" fontId="8" fillId="10" borderId="0" xfId="1" applyFont="1" applyFill="1" applyProtection="1">
      <protection hidden="1"/>
    </xf>
    <xf numFmtId="0" fontId="2" fillId="10" borderId="0" xfId="0" applyFont="1" applyFill="1" applyProtection="1">
      <protection hidden="1"/>
    </xf>
    <xf numFmtId="164" fontId="9" fillId="10" borderId="0" xfId="1" applyFont="1" applyFill="1" applyBorder="1" applyAlignment="1" applyProtection="1">
      <alignment horizontal="center"/>
      <protection hidden="1"/>
    </xf>
    <xf numFmtId="164" fontId="8" fillId="10" borderId="0" xfId="1" applyFont="1" applyFill="1" applyAlignment="1" applyProtection="1">
      <alignment horizontal="right"/>
      <protection hidden="1"/>
    </xf>
    <xf numFmtId="0" fontId="3" fillId="7" borderId="21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164" fontId="2" fillId="7" borderId="19" xfId="1" applyFont="1" applyFill="1" applyBorder="1" applyAlignment="1">
      <alignment horizontal="right"/>
    </xf>
    <xf numFmtId="0" fontId="2" fillId="7" borderId="49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164" fontId="2" fillId="7" borderId="0" xfId="1" applyFont="1" applyFill="1" applyBorder="1" applyAlignment="1">
      <alignment horizontal="right"/>
    </xf>
    <xf numFmtId="0" fontId="2" fillId="7" borderId="50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center"/>
    </xf>
    <xf numFmtId="164" fontId="2" fillId="7" borderId="18" xfId="1" applyFont="1" applyFill="1" applyBorder="1" applyAlignment="1">
      <alignment horizontal="right"/>
    </xf>
    <xf numFmtId="164" fontId="3" fillId="7" borderId="10" xfId="0" applyNumberFormat="1" applyFont="1" applyFill="1" applyBorder="1"/>
    <xf numFmtId="9" fontId="15" fillId="17" borderId="0" xfId="2" applyFont="1" applyFill="1" applyBorder="1" applyAlignment="1" applyProtection="1">
      <alignment horizontal="center"/>
      <protection hidden="1"/>
    </xf>
    <xf numFmtId="164" fontId="15" fillId="17" borderId="0" xfId="1" applyFont="1" applyFill="1" applyBorder="1" applyAlignment="1">
      <alignment horizontal="right"/>
    </xf>
    <xf numFmtId="164" fontId="8" fillId="17" borderId="40" xfId="1" applyNumberFormat="1" applyFont="1" applyFill="1" applyBorder="1"/>
    <xf numFmtId="164" fontId="8" fillId="17" borderId="0" xfId="1" applyFont="1" applyFill="1" applyBorder="1" applyProtection="1">
      <protection hidden="1"/>
    </xf>
    <xf numFmtId="164" fontId="9" fillId="17" borderId="0" xfId="1" applyFont="1" applyFill="1" applyBorder="1" applyProtection="1">
      <protection hidden="1"/>
    </xf>
    <xf numFmtId="164" fontId="9" fillId="17" borderId="0" xfId="1" applyFont="1" applyFill="1" applyBorder="1"/>
    <xf numFmtId="164" fontId="8" fillId="17" borderId="39" xfId="1" applyNumberFormat="1" applyFont="1" applyFill="1" applyBorder="1"/>
    <xf numFmtId="164" fontId="8" fillId="17" borderId="39" xfId="1" applyNumberFormat="1" applyFont="1" applyFill="1" applyBorder="1" applyAlignment="1"/>
    <xf numFmtId="164" fontId="9" fillId="17" borderId="0" xfId="1" applyNumberFormat="1" applyFont="1" applyFill="1" applyBorder="1"/>
    <xf numFmtId="164" fontId="2" fillId="10" borderId="0" xfId="1" applyFont="1" applyFill="1" applyAlignment="1" applyProtection="1">
      <alignment horizontal="right"/>
      <protection hidden="1"/>
    </xf>
    <xf numFmtId="0" fontId="12" fillId="2" borderId="27" xfId="0" applyFont="1" applyFill="1" applyBorder="1" applyAlignment="1">
      <alignment horizontal="center"/>
    </xf>
    <xf numFmtId="9" fontId="5" fillId="2" borderId="17" xfId="0" applyNumberFormat="1" applyFont="1" applyFill="1" applyBorder="1"/>
    <xf numFmtId="0" fontId="12" fillId="2" borderId="29" xfId="0" applyFont="1" applyFill="1" applyBorder="1" applyAlignment="1">
      <alignment horizontal="center"/>
    </xf>
    <xf numFmtId="9" fontId="5" fillId="2" borderId="18" xfId="0" applyNumberFormat="1" applyFont="1" applyFill="1" applyBorder="1"/>
    <xf numFmtId="0" fontId="5" fillId="10" borderId="0" xfId="0" applyFont="1" applyFill="1" applyAlignment="1" applyProtection="1">
      <alignment horizontal="right"/>
      <protection hidden="1"/>
    </xf>
    <xf numFmtId="164" fontId="9" fillId="10" borderId="0" xfId="1" applyFont="1" applyFill="1" applyAlignment="1" applyProtection="1">
      <alignment horizontal="right"/>
      <protection hidden="1"/>
    </xf>
    <xf numFmtId="0" fontId="27" fillId="10" borderId="0" xfId="3" applyFont="1" applyFill="1" applyBorder="1" applyProtection="1"/>
    <xf numFmtId="14" fontId="24" fillId="23" borderId="12" xfId="3" applyNumberFormat="1" applyFont="1" applyFill="1" applyBorder="1" applyAlignment="1" applyProtection="1">
      <alignment horizontal="left"/>
    </xf>
    <xf numFmtId="0" fontId="24" fillId="23" borderId="11" xfId="3" applyFont="1" applyFill="1" applyBorder="1" applyAlignment="1" applyProtection="1">
      <alignment horizontal="right"/>
    </xf>
    <xf numFmtId="164" fontId="2" fillId="10" borderId="0" xfId="0" applyNumberFormat="1" applyFont="1" applyFill="1" applyAlignment="1"/>
    <xf numFmtId="164" fontId="2" fillId="10" borderId="0" xfId="0" applyNumberFormat="1" applyFont="1" applyFill="1"/>
    <xf numFmtId="9" fontId="2" fillId="0" borderId="0" xfId="0" applyNumberFormat="1" applyFont="1"/>
    <xf numFmtId="164" fontId="2" fillId="0" borderId="0" xfId="0" applyNumberFormat="1" applyFont="1"/>
    <xf numFmtId="9" fontId="2" fillId="10" borderId="0" xfId="0" applyNumberFormat="1" applyFont="1" applyFill="1"/>
    <xf numFmtId="164" fontId="9" fillId="3" borderId="0" xfId="1" applyFont="1" applyFill="1" applyBorder="1" applyAlignment="1" applyProtection="1">
      <alignment horizontal="center"/>
      <protection hidden="1"/>
    </xf>
    <xf numFmtId="0" fontId="3" fillId="14" borderId="0" xfId="0" applyFont="1" applyFill="1" applyBorder="1" applyAlignment="1" applyProtection="1">
      <alignment horizontal="center"/>
      <protection hidden="1"/>
    </xf>
    <xf numFmtId="0" fontId="4" fillId="12" borderId="44" xfId="0" applyFont="1" applyFill="1" applyBorder="1" applyAlignment="1" applyProtection="1">
      <alignment horizontal="left"/>
      <protection hidden="1"/>
    </xf>
    <xf numFmtId="0" fontId="3" fillId="12" borderId="34" xfId="0" applyFont="1" applyFill="1" applyBorder="1" applyAlignment="1" applyProtection="1">
      <alignment horizontal="left"/>
      <protection hidden="1"/>
    </xf>
    <xf numFmtId="165" fontId="0" fillId="0" borderId="0" xfId="1" applyNumberFormat="1" applyFont="1"/>
    <xf numFmtId="165" fontId="0" fillId="10" borderId="0" xfId="1" applyNumberFormat="1" applyFont="1" applyFill="1"/>
    <xf numFmtId="0" fontId="31" fillId="0" borderId="0" xfId="0" applyFont="1"/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7" xfId="0" applyFont="1" applyFill="1" applyBorder="1"/>
    <xf numFmtId="0" fontId="12" fillId="2" borderId="44" xfId="0" applyFont="1" applyFill="1" applyBorder="1" applyAlignment="1">
      <alignment horizontal="center"/>
    </xf>
    <xf numFmtId="14" fontId="12" fillId="2" borderId="41" xfId="0" applyNumberFormat="1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4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2" fillId="2" borderId="13" xfId="0" applyFont="1" applyFill="1" applyBorder="1"/>
    <xf numFmtId="0" fontId="12" fillId="2" borderId="43" xfId="0" applyFont="1" applyFill="1" applyBorder="1" applyAlignment="1">
      <alignment horizontal="center"/>
    </xf>
    <xf numFmtId="14" fontId="1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/>
    <xf numFmtId="0" fontId="3" fillId="2" borderId="63" xfId="0" applyFont="1" applyFill="1" applyBorder="1" applyAlignment="1">
      <alignment horizontal="center"/>
    </xf>
    <xf numFmtId="9" fontId="3" fillId="2" borderId="64" xfId="0" applyNumberFormat="1" applyFont="1" applyFill="1" applyBorder="1"/>
    <xf numFmtId="0" fontId="5" fillId="2" borderId="13" xfId="0" applyFont="1" applyFill="1" applyBorder="1"/>
    <xf numFmtId="0" fontId="12" fillId="2" borderId="16" xfId="0" applyFont="1" applyFill="1" applyBorder="1" applyAlignment="1">
      <alignment horizontal="center"/>
    </xf>
    <xf numFmtId="0" fontId="5" fillId="2" borderId="41" xfId="0" applyFont="1" applyFill="1" applyBorder="1"/>
    <xf numFmtId="9" fontId="5" fillId="2" borderId="51" xfId="0" applyNumberFormat="1" applyFont="1" applyFill="1" applyBorder="1"/>
    <xf numFmtId="0" fontId="5" fillId="2" borderId="66" xfId="0" applyFont="1" applyFill="1" applyBorder="1"/>
    <xf numFmtId="9" fontId="5" fillId="2" borderId="10" xfId="0" applyNumberFormat="1" applyFont="1" applyFill="1" applyBorder="1"/>
    <xf numFmtId="0" fontId="3" fillId="24" borderId="24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9" fontId="5" fillId="2" borderId="45" xfId="0" applyNumberFormat="1" applyFont="1" applyFill="1" applyBorder="1"/>
    <xf numFmtId="9" fontId="5" fillId="2" borderId="41" xfId="0" applyNumberFormat="1" applyFont="1" applyFill="1" applyBorder="1"/>
    <xf numFmtId="9" fontId="5" fillId="2" borderId="3" xfId="0" applyNumberFormat="1" applyFont="1" applyFill="1" applyBorder="1"/>
    <xf numFmtId="9" fontId="5" fillId="2" borderId="30" xfId="0" applyNumberFormat="1" applyFont="1" applyFill="1" applyBorder="1"/>
    <xf numFmtId="164" fontId="3" fillId="10" borderId="0" xfId="0" applyNumberFormat="1" applyFont="1" applyFill="1" applyBorder="1"/>
    <xf numFmtId="9" fontId="2" fillId="10" borderId="34" xfId="2" applyFont="1" applyFill="1" applyBorder="1"/>
    <xf numFmtId="0" fontId="5" fillId="10" borderId="41" xfId="0" applyFont="1" applyFill="1" applyBorder="1" applyAlignment="1">
      <alignment horizontal="right"/>
    </xf>
    <xf numFmtId="0" fontId="5" fillId="2" borderId="16" xfId="0" applyFont="1" applyFill="1" applyBorder="1"/>
    <xf numFmtId="0" fontId="2" fillId="2" borderId="41" xfId="0" applyFont="1" applyFill="1" applyBorder="1"/>
    <xf numFmtId="0" fontId="3" fillId="2" borderId="62" xfId="0" applyFont="1" applyFill="1" applyBorder="1" applyAlignment="1">
      <alignment horizontal="center"/>
    </xf>
    <xf numFmtId="9" fontId="3" fillId="2" borderId="67" xfId="0" applyNumberFormat="1" applyFont="1" applyFill="1" applyBorder="1"/>
    <xf numFmtId="0" fontId="3" fillId="24" borderId="65" xfId="0" applyFont="1" applyFill="1" applyBorder="1"/>
    <xf numFmtId="14" fontId="12" fillId="2" borderId="16" xfId="0" applyNumberFormat="1" applyFont="1" applyFill="1" applyBorder="1" applyAlignment="1">
      <alignment horizontal="left"/>
    </xf>
    <xf numFmtId="9" fontId="5" fillId="2" borderId="34" xfId="0" applyNumberFormat="1" applyFont="1" applyFill="1" applyBorder="1"/>
    <xf numFmtId="9" fontId="5" fillId="2" borderId="52" xfId="0" applyNumberFormat="1" applyFont="1" applyFill="1" applyBorder="1"/>
    <xf numFmtId="9" fontId="5" fillId="2" borderId="28" xfId="0" applyNumberFormat="1" applyFont="1" applyFill="1" applyBorder="1"/>
    <xf numFmtId="9" fontId="5" fillId="2" borderId="31" xfId="0" applyNumberFormat="1" applyFont="1" applyFill="1" applyBorder="1"/>
    <xf numFmtId="9" fontId="5" fillId="2" borderId="66" xfId="0" applyNumberFormat="1" applyFont="1" applyFill="1" applyBorder="1"/>
    <xf numFmtId="0" fontId="2" fillId="10" borderId="0" xfId="0" applyFont="1" applyFill="1" applyAlignment="1">
      <alignment horizontal="right"/>
    </xf>
    <xf numFmtId="165" fontId="2" fillId="10" borderId="0" xfId="1" applyNumberFormat="1" applyFont="1" applyFill="1"/>
    <xf numFmtId="165" fontId="3" fillId="10" borderId="0" xfId="1" applyNumberFormat="1" applyFont="1" applyFill="1"/>
    <xf numFmtId="165" fontId="2" fillId="10" borderId="3" xfId="1" applyNumberFormat="1" applyFont="1" applyFill="1" applyBorder="1" applyAlignment="1">
      <alignment horizontal="center"/>
    </xf>
    <xf numFmtId="165" fontId="2" fillId="10" borderId="0" xfId="1" applyNumberFormat="1" applyFont="1" applyFill="1" applyBorder="1"/>
    <xf numFmtId="165" fontId="2" fillId="10" borderId="0" xfId="1" applyNumberFormat="1" applyFont="1" applyFill="1" applyBorder="1" applyAlignment="1">
      <alignment horizontal="center"/>
    </xf>
    <xf numFmtId="165" fontId="2" fillId="10" borderId="40" xfId="1" applyNumberFormat="1" applyFont="1" applyFill="1" applyBorder="1"/>
    <xf numFmtId="165" fontId="2" fillId="10" borderId="14" xfId="1" applyNumberFormat="1" applyFont="1" applyFill="1" applyBorder="1"/>
    <xf numFmtId="165" fontId="2" fillId="10" borderId="1" xfId="1" applyNumberFormat="1" applyFont="1" applyFill="1" applyBorder="1"/>
    <xf numFmtId="165" fontId="2" fillId="10" borderId="39" xfId="1" applyNumberFormat="1" applyFont="1" applyFill="1" applyBorder="1"/>
    <xf numFmtId="165" fontId="2" fillId="10" borderId="15" xfId="1" applyNumberFormat="1" applyFont="1" applyFill="1" applyBorder="1"/>
    <xf numFmtId="165" fontId="3" fillId="10" borderId="39" xfId="1" applyNumberFormat="1" applyFont="1" applyFill="1" applyBorder="1"/>
    <xf numFmtId="165" fontId="2" fillId="10" borderId="17" xfId="1" applyNumberFormat="1" applyFont="1" applyFill="1" applyBorder="1"/>
    <xf numFmtId="165" fontId="3" fillId="10" borderId="15" xfId="1" applyNumberFormat="1" applyFont="1" applyFill="1" applyBorder="1"/>
    <xf numFmtId="165" fontId="3" fillId="10" borderId="2" xfId="1" applyNumberFormat="1" applyFont="1" applyFill="1" applyBorder="1"/>
    <xf numFmtId="165" fontId="19" fillId="18" borderId="24" xfId="1" applyNumberFormat="1" applyFont="1" applyFill="1" applyBorder="1" applyAlignment="1">
      <alignment horizontal="center"/>
    </xf>
    <xf numFmtId="165" fontId="19" fillId="18" borderId="25" xfId="1" applyNumberFormat="1" applyFont="1" applyFill="1" applyBorder="1" applyAlignment="1">
      <alignment horizontal="center"/>
    </xf>
    <xf numFmtId="165" fontId="19" fillId="18" borderId="26" xfId="1" applyNumberFormat="1" applyFont="1" applyFill="1" applyBorder="1" applyAlignment="1">
      <alignment horizontal="center"/>
    </xf>
    <xf numFmtId="9" fontId="34" fillId="18" borderId="27" xfId="0" applyNumberFormat="1" applyFont="1" applyFill="1" applyBorder="1" applyAlignment="1">
      <alignment horizontal="center" vertical="center"/>
    </xf>
    <xf numFmtId="166" fontId="34" fillId="18" borderId="3" xfId="0" applyNumberFormat="1" applyFont="1" applyFill="1" applyBorder="1" applyAlignment="1">
      <alignment horizontal="right" vertical="center"/>
    </xf>
    <xf numFmtId="166" fontId="34" fillId="18" borderId="28" xfId="0" applyNumberFormat="1" applyFont="1" applyFill="1" applyBorder="1" applyAlignment="1">
      <alignment horizontal="right" vertical="center"/>
    </xf>
    <xf numFmtId="9" fontId="34" fillId="18" borderId="29" xfId="0" applyNumberFormat="1" applyFont="1" applyFill="1" applyBorder="1" applyAlignment="1">
      <alignment horizontal="center" vertical="center"/>
    </xf>
    <xf numFmtId="166" fontId="34" fillId="18" borderId="30" xfId="0" applyNumberFormat="1" applyFont="1" applyFill="1" applyBorder="1" applyAlignment="1">
      <alignment horizontal="right" vertical="center"/>
    </xf>
    <xf numFmtId="166" fontId="34" fillId="18" borderId="31" xfId="0" applyNumberFormat="1" applyFont="1" applyFill="1" applyBorder="1" applyAlignment="1">
      <alignment horizontal="right" vertical="center"/>
    </xf>
    <xf numFmtId="165" fontId="2" fillId="24" borderId="0" xfId="1" applyNumberFormat="1" applyFont="1" applyFill="1"/>
    <xf numFmtId="165" fontId="2" fillId="12" borderId="0" xfId="1" applyNumberFormat="1" applyFont="1" applyFill="1"/>
    <xf numFmtId="165" fontId="3" fillId="12" borderId="3" xfId="1" applyNumberFormat="1" applyFont="1" applyFill="1" applyBorder="1" applyAlignment="1">
      <alignment horizontal="center"/>
    </xf>
    <xf numFmtId="165" fontId="3" fillId="24" borderId="3" xfId="1" applyNumberFormat="1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5" fontId="3" fillId="7" borderId="3" xfId="1" applyNumberFormat="1" applyFont="1" applyFill="1" applyBorder="1" applyAlignment="1"/>
    <xf numFmtId="9" fontId="3" fillId="0" borderId="4" xfId="0" applyNumberFormat="1" applyFont="1" applyFill="1" applyBorder="1" applyProtection="1">
      <protection locked="0"/>
    </xf>
    <xf numFmtId="165" fontId="3" fillId="0" borderId="4" xfId="1" applyNumberFormat="1" applyFont="1" applyFill="1" applyBorder="1" applyProtection="1">
      <protection locked="0"/>
    </xf>
    <xf numFmtId="9" fontId="2" fillId="0" borderId="4" xfId="2" applyFont="1" applyFill="1" applyBorder="1" applyProtection="1">
      <protection locked="0"/>
    </xf>
    <xf numFmtId="0" fontId="2" fillId="10" borderId="43" xfId="0" applyFont="1" applyFill="1" applyBorder="1"/>
    <xf numFmtId="0" fontId="3" fillId="24" borderId="37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3" fillId="16" borderId="44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16" borderId="3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11" borderId="44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0" fontId="3" fillId="11" borderId="34" xfId="0" applyFont="1" applyFill="1" applyBorder="1" applyAlignment="1">
      <alignment horizontal="center"/>
    </xf>
    <xf numFmtId="165" fontId="4" fillId="3" borderId="11" xfId="1" applyNumberFormat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165" fontId="4" fillId="3" borderId="12" xfId="1" applyNumberFormat="1" applyFont="1" applyFill="1" applyBorder="1" applyAlignment="1">
      <alignment horizontal="center"/>
    </xf>
    <xf numFmtId="165" fontId="3" fillId="7" borderId="44" xfId="1" applyNumberFormat="1" applyFont="1" applyFill="1" applyBorder="1" applyAlignment="1">
      <alignment horizontal="center"/>
    </xf>
    <xf numFmtId="165" fontId="3" fillId="7" borderId="34" xfId="1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9" fontId="6" fillId="0" borderId="34" xfId="0" applyNumberFormat="1" applyFont="1" applyBorder="1" applyAlignment="1">
      <alignment horizontal="center" vertical="center" wrapText="1"/>
    </xf>
    <xf numFmtId="9" fontId="6" fillId="0" borderId="35" xfId="0" applyNumberFormat="1" applyFont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/>
    </xf>
    <xf numFmtId="0" fontId="21" fillId="9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justify" vertical="center"/>
    </xf>
    <xf numFmtId="0" fontId="4" fillId="3" borderId="12" xfId="0" applyFont="1" applyFill="1" applyBorder="1" applyAlignment="1">
      <alignment horizontal="justify" vertical="center"/>
    </xf>
    <xf numFmtId="0" fontId="5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12" fillId="13" borderId="25" xfId="0" applyFont="1" applyFill="1" applyBorder="1" applyAlignment="1">
      <alignment horizontal="center" vertical="center" wrapText="1"/>
    </xf>
    <xf numFmtId="0" fontId="12" fillId="13" borderId="26" xfId="0" applyFont="1" applyFill="1" applyBorder="1" applyAlignment="1">
      <alignment horizontal="center" vertical="center" wrapText="1"/>
    </xf>
    <xf numFmtId="0" fontId="12" fillId="13" borderId="22" xfId="0" applyFont="1" applyFill="1" applyBorder="1" applyAlignment="1">
      <alignment horizontal="center"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5" fillId="0" borderId="47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48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0" xfId="0" applyProtection="1"/>
    <xf numFmtId="0" fontId="23" fillId="0" borderId="0" xfId="0" applyFont="1" applyProtection="1"/>
    <xf numFmtId="0" fontId="0" fillId="0" borderId="0" xfId="0" applyAlignment="1" applyProtection="1">
      <alignment horizontal="centerContinuous"/>
    </xf>
    <xf numFmtId="0" fontId="35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36" fillId="0" borderId="0" xfId="0" applyFont="1" applyAlignment="1" applyProtection="1">
      <alignment horizontal="centerContinuous"/>
    </xf>
    <xf numFmtId="49" fontId="37" fillId="0" borderId="0" xfId="0" applyNumberFormat="1" applyFont="1" applyAlignment="1" applyProtection="1">
      <alignment horizontal="centerContinuous"/>
    </xf>
    <xf numFmtId="0" fontId="0" fillId="0" borderId="0" xfId="0" applyBorder="1" applyProtection="1"/>
    <xf numFmtId="0" fontId="0" fillId="0" borderId="0" xfId="0" applyFont="1" applyProtection="1"/>
    <xf numFmtId="0" fontId="38" fillId="25" borderId="53" xfId="0" applyFont="1" applyFill="1" applyBorder="1" applyAlignment="1" applyProtection="1">
      <alignment horizontal="center"/>
    </xf>
    <xf numFmtId="0" fontId="38" fillId="25" borderId="54" xfId="0" applyFont="1" applyFill="1" applyBorder="1" applyAlignment="1" applyProtection="1">
      <alignment horizontal="center"/>
    </xf>
    <xf numFmtId="0" fontId="38" fillId="25" borderId="55" xfId="0" applyFont="1" applyFill="1" applyBorder="1" applyAlignment="1" applyProtection="1">
      <alignment horizontal="center"/>
    </xf>
    <xf numFmtId="0" fontId="39" fillId="25" borderId="56" xfId="0" applyFont="1" applyFill="1" applyBorder="1" applyAlignment="1" applyProtection="1">
      <alignment horizontal="center"/>
    </xf>
    <xf numFmtId="0" fontId="39" fillId="25" borderId="0" xfId="0" applyFont="1" applyFill="1" applyBorder="1" applyAlignment="1" applyProtection="1">
      <alignment horizontal="center"/>
    </xf>
    <xf numFmtId="0" fontId="39" fillId="25" borderId="57" xfId="0" applyFont="1" applyFill="1" applyBorder="1" applyAlignment="1" applyProtection="1">
      <alignment horizontal="center"/>
    </xf>
    <xf numFmtId="0" fontId="28" fillId="25" borderId="58" xfId="0" applyFont="1" applyFill="1" applyBorder="1" applyAlignment="1" applyProtection="1">
      <alignment horizontal="center"/>
    </xf>
    <xf numFmtId="0" fontId="28" fillId="25" borderId="59" xfId="0" applyFont="1" applyFill="1" applyBorder="1" applyAlignment="1" applyProtection="1">
      <alignment horizontal="center"/>
    </xf>
    <xf numFmtId="0" fontId="28" fillId="25" borderId="60" xfId="0" applyFont="1" applyFill="1" applyBorder="1" applyAlignment="1" applyProtection="1">
      <alignment horizontal="center"/>
    </xf>
    <xf numFmtId="0" fontId="0" fillId="10" borderId="10" xfId="0" applyFill="1" applyBorder="1" applyProtection="1"/>
    <xf numFmtId="0" fontId="0" fillId="10" borderId="18" xfId="0" applyFill="1" applyBorder="1" applyProtection="1"/>
    <xf numFmtId="0" fontId="0" fillId="10" borderId="9" xfId="0" applyFill="1" applyBorder="1" applyProtection="1"/>
    <xf numFmtId="0" fontId="0" fillId="10" borderId="8" xfId="0" applyFill="1" applyBorder="1" applyProtection="1"/>
    <xf numFmtId="0" fontId="0" fillId="10" borderId="0" xfId="0" applyFill="1" applyBorder="1" applyProtection="1"/>
    <xf numFmtId="0" fontId="40" fillId="10" borderId="0" xfId="0" applyFont="1" applyFill="1" applyBorder="1" applyProtection="1"/>
    <xf numFmtId="0" fontId="41" fillId="10" borderId="0" xfId="0" applyFont="1" applyFill="1" applyBorder="1" applyProtection="1"/>
    <xf numFmtId="0" fontId="25" fillId="10" borderId="0" xfId="0" applyFont="1" applyFill="1" applyBorder="1" applyProtection="1"/>
    <xf numFmtId="0" fontId="25" fillId="10" borderId="7" xfId="0" applyFont="1" applyFill="1" applyBorder="1" applyProtection="1"/>
    <xf numFmtId="0" fontId="22" fillId="10" borderId="0" xfId="0" applyFont="1" applyFill="1" applyBorder="1" applyProtection="1"/>
    <xf numFmtId="0" fontId="22" fillId="10" borderId="7" xfId="0" applyFont="1" applyFill="1" applyBorder="1" applyProtection="1"/>
    <xf numFmtId="0" fontId="24" fillId="10" borderId="0" xfId="0" applyFont="1" applyFill="1" applyBorder="1" applyProtection="1"/>
    <xf numFmtId="0" fontId="0" fillId="10" borderId="7" xfId="0" applyFill="1" applyBorder="1" applyProtection="1"/>
    <xf numFmtId="0" fontId="24" fillId="14" borderId="12" xfId="0" applyFont="1" applyFill="1" applyBorder="1" applyAlignment="1" applyProtection="1">
      <alignment horizontal="center"/>
    </xf>
    <xf numFmtId="0" fontId="24" fillId="14" borderId="20" xfId="0" applyFont="1" applyFill="1" applyBorder="1" applyAlignment="1" applyProtection="1">
      <alignment horizontal="center"/>
    </xf>
    <xf numFmtId="0" fontId="24" fillId="14" borderId="11" xfId="0" applyFont="1" applyFill="1" applyBorder="1" applyAlignment="1" applyProtection="1">
      <alignment horizontal="center"/>
    </xf>
    <xf numFmtId="0" fontId="24" fillId="10" borderId="7" xfId="0" applyFont="1" applyFill="1" applyBorder="1" applyProtection="1"/>
    <xf numFmtId="0" fontId="24" fillId="24" borderId="68" xfId="0" applyFont="1" applyFill="1" applyBorder="1" applyAlignment="1" applyProtection="1">
      <alignment horizontal="left"/>
    </xf>
    <xf numFmtId="0" fontId="24" fillId="24" borderId="69" xfId="0" applyFont="1" applyFill="1" applyBorder="1" applyAlignment="1" applyProtection="1">
      <alignment horizontal="left"/>
    </xf>
    <xf numFmtId="0" fontId="24" fillId="24" borderId="70" xfId="0" applyFont="1" applyFill="1" applyBorder="1" applyAlignment="1" applyProtection="1">
      <alignment horizontal="left"/>
    </xf>
    <xf numFmtId="0" fontId="24" fillId="24" borderId="71" xfId="0" applyFont="1" applyFill="1" applyBorder="1" applyAlignment="1" applyProtection="1"/>
    <xf numFmtId="0" fontId="24" fillId="24" borderId="0" xfId="0" applyFont="1" applyFill="1" applyBorder="1" applyAlignment="1" applyProtection="1"/>
    <xf numFmtId="0" fontId="24" fillId="24" borderId="72" xfId="0" applyFont="1" applyFill="1" applyBorder="1" applyAlignment="1" applyProtection="1"/>
    <xf numFmtId="0" fontId="24" fillId="24" borderId="73" xfId="0" applyFont="1" applyFill="1" applyBorder="1" applyAlignment="1" applyProtection="1"/>
    <xf numFmtId="0" fontId="24" fillId="24" borderId="74" xfId="0" applyFont="1" applyFill="1" applyBorder="1" applyAlignment="1" applyProtection="1"/>
    <xf numFmtId="0" fontId="24" fillId="24" borderId="75" xfId="0" applyFont="1" applyFill="1" applyBorder="1" applyAlignment="1" applyProtection="1"/>
    <xf numFmtId="0" fontId="22" fillId="20" borderId="15" xfId="0" applyFont="1" applyFill="1" applyBorder="1" applyProtection="1"/>
    <xf numFmtId="0" fontId="24" fillId="10" borderId="17" xfId="0" applyFont="1" applyFill="1" applyBorder="1" applyAlignment="1" applyProtection="1">
      <alignment horizontal="right"/>
    </xf>
    <xf numFmtId="0" fontId="24" fillId="10" borderId="17" xfId="0" applyFont="1" applyFill="1" applyBorder="1" applyProtection="1"/>
    <xf numFmtId="0" fontId="0" fillId="10" borderId="17" xfId="0" applyFill="1" applyBorder="1" applyProtection="1"/>
    <xf numFmtId="0" fontId="0" fillId="19" borderId="17" xfId="0" applyFill="1" applyBorder="1" applyProtection="1"/>
    <xf numFmtId="0" fontId="24" fillId="10" borderId="61" xfId="0" applyFont="1" applyFill="1" applyBorder="1" applyProtection="1"/>
    <xf numFmtId="0" fontId="0" fillId="10" borderId="14" xfId="0" applyFill="1" applyBorder="1" applyProtection="1"/>
    <xf numFmtId="0" fontId="22" fillId="0" borderId="0" xfId="0" applyFont="1" applyProtection="1"/>
    <xf numFmtId="0" fontId="24" fillId="10" borderId="0" xfId="0" applyFont="1" applyFill="1" applyBorder="1" applyAlignment="1" applyProtection="1">
      <alignment horizontal="center"/>
    </xf>
    <xf numFmtId="0" fontId="24" fillId="10" borderId="7" xfId="0" applyFont="1" applyFill="1" applyBorder="1" applyAlignment="1" applyProtection="1">
      <alignment horizontal="center"/>
    </xf>
    <xf numFmtId="0" fontId="0" fillId="10" borderId="13" xfId="0" applyFill="1" applyBorder="1" applyProtection="1"/>
    <xf numFmtId="0" fontId="0" fillId="10" borderId="16" xfId="0" applyFill="1" applyBorder="1" applyProtection="1"/>
    <xf numFmtId="0" fontId="24" fillId="16" borderId="34" xfId="0" applyFont="1" applyFill="1" applyBorder="1" applyAlignment="1" applyProtection="1">
      <alignment horizontal="center"/>
    </xf>
    <xf numFmtId="0" fontId="24" fillId="16" borderId="41" xfId="0" applyFont="1" applyFill="1" applyBorder="1" applyAlignment="1" applyProtection="1">
      <alignment horizontal="center"/>
    </xf>
    <xf numFmtId="0" fontId="24" fillId="16" borderId="45" xfId="0" applyFont="1" applyFill="1" applyBorder="1" applyAlignment="1" applyProtection="1">
      <alignment horizontal="center"/>
    </xf>
    <xf numFmtId="0" fontId="0" fillId="25" borderId="7" xfId="0" applyFill="1" applyBorder="1" applyProtection="1"/>
    <xf numFmtId="0" fontId="0" fillId="21" borderId="0" xfId="0" applyFill="1" applyBorder="1" applyProtection="1"/>
    <xf numFmtId="0" fontId="0" fillId="22" borderId="0" xfId="0" applyFill="1" applyBorder="1" applyProtection="1"/>
    <xf numFmtId="0" fontId="0" fillId="2" borderId="3" xfId="0" applyFill="1" applyBorder="1" applyProtection="1"/>
    <xf numFmtId="0" fontId="0" fillId="0" borderId="4" xfId="0" applyFill="1" applyBorder="1" applyProtection="1"/>
    <xf numFmtId="0" fontId="22" fillId="10" borderId="0" xfId="5" applyFont="1" applyFill="1" applyBorder="1" applyProtection="1"/>
    <xf numFmtId="0" fontId="42" fillId="10" borderId="0" xfId="0" applyFont="1" applyFill="1" applyBorder="1" applyAlignment="1" applyProtection="1">
      <alignment horizontal="center"/>
    </xf>
    <xf numFmtId="0" fontId="43" fillId="10" borderId="7" xfId="0" applyFont="1" applyFill="1" applyBorder="1" applyAlignment="1" applyProtection="1">
      <alignment horizontal="center"/>
    </xf>
    <xf numFmtId="0" fontId="29" fillId="0" borderId="0" xfId="0" applyFont="1" applyProtection="1"/>
    <xf numFmtId="0" fontId="29" fillId="10" borderId="6" xfId="0" applyFont="1" applyFill="1" applyBorder="1" applyProtection="1"/>
    <xf numFmtId="0" fontId="29" fillId="10" borderId="19" xfId="0" applyFont="1" applyFill="1" applyBorder="1" applyProtection="1"/>
    <xf numFmtId="0" fontId="30" fillId="9" borderId="4" xfId="0" applyFont="1" applyFill="1" applyBorder="1" applyAlignment="1" applyProtection="1">
      <alignment horizontal="centerContinuous"/>
    </xf>
    <xf numFmtId="0" fontId="1" fillId="0" borderId="0" xfId="6"/>
    <xf numFmtId="0" fontId="31" fillId="0" borderId="0" xfId="6" applyFont="1"/>
    <xf numFmtId="0" fontId="32" fillId="0" borderId="0" xfId="6" applyFont="1"/>
    <xf numFmtId="0" fontId="33" fillId="0" borderId="0" xfId="6" applyFont="1"/>
    <xf numFmtId="0" fontId="0" fillId="7" borderId="0" xfId="0" applyFill="1" applyBorder="1" applyProtection="1"/>
    <xf numFmtId="0" fontId="22" fillId="7" borderId="0" xfId="4" applyNumberFormat="1" applyFont="1" applyFill="1" applyBorder="1" applyProtection="1"/>
    <xf numFmtId="0" fontId="24" fillId="7" borderId="0" xfId="4" applyNumberFormat="1" applyFont="1" applyFill="1" applyBorder="1" applyAlignment="1" applyProtection="1">
      <alignment vertical="center"/>
    </xf>
    <xf numFmtId="0" fontId="22" fillId="7" borderId="0" xfId="4" applyNumberFormat="1" applyFont="1" applyFill="1" applyBorder="1" applyAlignment="1" applyProtection="1">
      <alignment vertical="center"/>
    </xf>
  </cellXfs>
  <cellStyles count="7">
    <cellStyle name="Migliaia" xfId="1" builtinId="3"/>
    <cellStyle name="Migliaia 2" xfId="4"/>
    <cellStyle name="Normale" xfId="0" builtinId="0"/>
    <cellStyle name="Normale 2" xfId="3"/>
    <cellStyle name="Normale 3" xfId="5"/>
    <cellStyle name="Normale 5" xfId="6"/>
    <cellStyle name="Percentuale" xfId="2" builtinId="5"/>
  </cellStyles>
  <dxfs count="6">
    <dxf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EDF7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612435</xdr:colOff>
      <xdr:row>6</xdr:row>
      <xdr:rowOff>38100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" y="0"/>
          <a:ext cx="6098834" cy="1181100"/>
        </a:xfrm>
        <a:prstGeom prst="roundRect">
          <a:avLst>
            <a:gd name="adj" fmla="val 16667"/>
          </a:avLst>
        </a:prstGeom>
        <a:solidFill>
          <a:srgbClr val="B8CCE4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381556</xdr:colOff>
      <xdr:row>0</xdr:row>
      <xdr:rowOff>184306</xdr:rowOff>
    </xdr:from>
    <xdr:to>
      <xdr:col>4</xdr:col>
      <xdr:colOff>1291144</xdr:colOff>
      <xdr:row>3</xdr:row>
      <xdr:rowOff>79531</xdr:rowOff>
    </xdr:to>
    <xdr:sp macro="" textlink="">
      <xdr:nvSpPr>
        <xdr:cNvPr id="3" name="WordArt 6" descr="INFO – FISCO 200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91156" y="184306"/>
          <a:ext cx="2052588" cy="466725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/>
          <a:r>
            <a:rPr lang="it-IT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CIRCOLARE </a:t>
          </a:r>
        </a:p>
        <a:p>
          <a:pPr algn="ctr" rtl="0"/>
          <a:r>
            <a:rPr lang="it-IT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ELETTRONICA</a:t>
          </a:r>
        </a:p>
      </xdr:txBody>
    </xdr:sp>
    <xdr:clientData/>
  </xdr:twoCellAnchor>
  <xdr:twoCellAnchor>
    <xdr:from>
      <xdr:col>1</xdr:col>
      <xdr:colOff>349213</xdr:colOff>
      <xdr:row>4</xdr:row>
      <xdr:rowOff>96269</xdr:rowOff>
    </xdr:from>
    <xdr:to>
      <xdr:col>4</xdr:col>
      <xdr:colOff>1282197</xdr:colOff>
      <xdr:row>5</xdr:row>
      <xdr:rowOff>48644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8813" y="858269"/>
          <a:ext cx="2085509" cy="14287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98736"/>
            </a:avLst>
          </a:prstTxWarp>
        </a:bodyPr>
        <a:lstStyle/>
        <a:p>
          <a:pPr algn="ctr" rtl="0"/>
          <a:r>
            <a:rPr lang="it-IT" sz="1200" kern="10" spc="0">
              <a:ln w="9525">
                <a:solidFill>
                  <a:srgbClr val="333333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333333"/>
                  </a:gs>
                  <a:gs pos="100000">
                    <a:srgbClr val="333333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868686"/>
                </a:outerShdw>
              </a:effectLst>
              <a:latin typeface="Arial Narrow"/>
            </a:rPr>
            <a:t>A cura del Dott. Andrea Cirrincione</a:t>
          </a:r>
        </a:p>
      </xdr:txBody>
    </xdr:sp>
    <xdr:clientData/>
  </xdr:twoCellAnchor>
  <xdr:twoCellAnchor>
    <xdr:from>
      <xdr:col>5</xdr:col>
      <xdr:colOff>394624</xdr:colOff>
      <xdr:row>0</xdr:row>
      <xdr:rowOff>100700</xdr:rowOff>
    </xdr:from>
    <xdr:to>
      <xdr:col>6</xdr:col>
      <xdr:colOff>256511</xdr:colOff>
      <xdr:row>2</xdr:row>
      <xdr:rowOff>34025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442624" y="100700"/>
          <a:ext cx="471487" cy="314325"/>
        </a:xfrm>
        <a:prstGeom prst="rect">
          <a:avLst/>
        </a:prstGeom>
        <a:solidFill>
          <a:srgbClr val="B8CCE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Comic Sans MS"/>
            </a:rPr>
            <a:t>Anno 2020</a:t>
          </a:r>
        </a:p>
      </xdr:txBody>
    </xdr:sp>
    <xdr:clientData/>
  </xdr:twoCellAnchor>
  <xdr:twoCellAnchor>
    <xdr:from>
      <xdr:col>6</xdr:col>
      <xdr:colOff>231406</xdr:colOff>
      <xdr:row>3</xdr:row>
      <xdr:rowOff>31687</xdr:rowOff>
    </xdr:from>
    <xdr:to>
      <xdr:col>9</xdr:col>
      <xdr:colOff>42530</xdr:colOff>
      <xdr:row>6</xdr:row>
      <xdr:rowOff>21554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889006" y="603187"/>
          <a:ext cx="1639924" cy="561367"/>
        </a:xfrm>
        <a:prstGeom prst="rect">
          <a:avLst/>
        </a:prstGeom>
        <a:solidFill>
          <a:srgbClr val="B8CCE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/>
            <a:t>Via G. A. Longhin, 103</a:t>
          </a:r>
          <a:r>
            <a:rPr lang="it-IT" sz="750" b="0" i="0" strike="noStrike">
              <a:solidFill>
                <a:srgbClr val="000000"/>
              </a:solidFill>
              <a:latin typeface="Comic Sans MS"/>
            </a:rPr>
            <a:t>, Padova (PD) </a:t>
          </a:r>
          <a:endParaRPr lang="it-IT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750" b="0" i="0" strike="noStrike">
              <a:solidFill>
                <a:srgbClr val="000000"/>
              </a:solidFill>
              <a:latin typeface="Comic Sans MS"/>
            </a:rPr>
            <a:t>Tel. 0464/480556  - Fax 0464/400613  </a:t>
          </a:r>
        </a:p>
        <a:p>
          <a:pPr algn="ctr" rtl="0">
            <a:defRPr sz="1000"/>
          </a:pPr>
          <a:r>
            <a:rPr lang="it-IT" sz="750" b="0" i="0" strike="noStrike">
              <a:solidFill>
                <a:srgbClr val="000000"/>
              </a:solidFill>
              <a:latin typeface="Comic Sans MS"/>
            </a:rPr>
            <a:t>Email: info@redazionefiscale.it     Sito:</a:t>
          </a:r>
          <a:r>
            <a:rPr lang="it-IT" sz="750" b="0" i="0" strike="noStrike" baseline="0">
              <a:solidFill>
                <a:srgbClr val="000000"/>
              </a:solidFill>
              <a:latin typeface="Comic Sans MS"/>
            </a:rPr>
            <a:t> </a:t>
          </a:r>
          <a:r>
            <a:rPr lang="it-IT" sz="750" b="0" i="0" strike="noStrike">
              <a:solidFill>
                <a:srgbClr val="000000"/>
              </a:solidFill>
              <a:latin typeface="Comic Sans MS"/>
            </a:rPr>
            <a:t>www.redazionefiscale.it</a:t>
          </a:r>
        </a:p>
      </xdr:txBody>
    </xdr:sp>
    <xdr:clientData/>
  </xdr:twoCellAnchor>
  <xdr:twoCellAnchor>
    <xdr:from>
      <xdr:col>5</xdr:col>
      <xdr:colOff>664014</xdr:colOff>
      <xdr:row>2</xdr:row>
      <xdr:rowOff>110836</xdr:rowOff>
    </xdr:from>
    <xdr:to>
      <xdr:col>5</xdr:col>
      <xdr:colOff>1224870</xdr:colOff>
      <xdr:row>5</xdr:row>
      <xdr:rowOff>49772</xdr:rowOff>
    </xdr:to>
    <xdr:pic>
      <xdr:nvPicPr>
        <xdr:cNvPr id="7" name="Immagine 59" descr="Immagine picc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4864" y="491836"/>
          <a:ext cx="0" cy="51043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oneCellAnchor>
    <xdr:from>
      <xdr:col>7</xdr:col>
      <xdr:colOff>243871</xdr:colOff>
      <xdr:row>0</xdr:row>
      <xdr:rowOff>129555</xdr:rowOff>
    </xdr:from>
    <xdr:ext cx="1053067" cy="450165"/>
    <xdr:pic>
      <xdr:nvPicPr>
        <xdr:cNvPr id="8" name="Immagin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71" y="129555"/>
          <a:ext cx="1053067" cy="45016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1381303</xdr:colOff>
      <xdr:row>18</xdr:row>
      <xdr:rowOff>38720</xdr:rowOff>
    </xdr:from>
    <xdr:to>
      <xdr:col>1</xdr:col>
      <xdr:colOff>533578</xdr:colOff>
      <xdr:row>18</xdr:row>
      <xdr:rowOff>161706</xdr:rowOff>
    </xdr:to>
    <xdr:sp macro="" textlink="">
      <xdr:nvSpPr>
        <xdr:cNvPr id="2" name="Freccia in giù 1"/>
        <xdr:cNvSpPr/>
      </xdr:nvSpPr>
      <xdr:spPr>
        <a:xfrm>
          <a:off x="1381303" y="3211206"/>
          <a:ext cx="1023427" cy="1229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2</xdr:row>
      <xdr:rowOff>161924</xdr:rowOff>
    </xdr:from>
    <xdr:to>
      <xdr:col>4</xdr:col>
      <xdr:colOff>457200</xdr:colOff>
      <xdr:row>3</xdr:row>
      <xdr:rowOff>171444</xdr:rowOff>
    </xdr:to>
    <xdr:sp macro="" textlink="">
      <xdr:nvSpPr>
        <xdr:cNvPr id="2" name="Freccia circolare in su 1"/>
        <xdr:cNvSpPr/>
      </xdr:nvSpPr>
      <xdr:spPr>
        <a:xfrm flipV="1">
          <a:off x="3467100" y="742949"/>
          <a:ext cx="838200" cy="20002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552450</xdr:colOff>
      <xdr:row>2</xdr:row>
      <xdr:rowOff>161925</xdr:rowOff>
    </xdr:from>
    <xdr:to>
      <xdr:col>6</xdr:col>
      <xdr:colOff>457200</xdr:colOff>
      <xdr:row>3</xdr:row>
      <xdr:rowOff>190495</xdr:rowOff>
    </xdr:to>
    <xdr:sp macro="" textlink="">
      <xdr:nvSpPr>
        <xdr:cNvPr id="3" name="Freccia circolare in su 2"/>
        <xdr:cNvSpPr/>
      </xdr:nvSpPr>
      <xdr:spPr>
        <a:xfrm flipV="1">
          <a:off x="5362575" y="742950"/>
          <a:ext cx="866775" cy="21907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tabSelected="1" zoomScale="86" zoomScaleNormal="86" workbookViewId="0">
      <selection activeCell="D13" sqref="D13"/>
    </sheetView>
  </sheetViews>
  <sheetFormatPr defaultRowHeight="15" x14ac:dyDescent="0.25"/>
  <cols>
    <col min="1" max="1" width="0.85546875" style="285" customWidth="1"/>
    <col min="2" max="3" width="5" style="285" customWidth="1"/>
    <col min="4" max="4" width="18.140625" style="285" customWidth="1"/>
    <col min="5" max="5" width="18.28515625" style="285" customWidth="1"/>
    <col min="6" max="6" width="17.42578125" style="285" customWidth="1"/>
    <col min="7" max="7" width="14.140625" style="285" customWidth="1"/>
    <col min="8" max="8" width="18.85546875" style="285" customWidth="1"/>
    <col min="9" max="9" width="12.5703125" style="285" customWidth="1"/>
    <col min="10" max="10" width="3.42578125" style="285" customWidth="1"/>
    <col min="11" max="11" width="14" style="285" customWidth="1"/>
    <col min="12" max="12" width="12.85546875" style="285" customWidth="1"/>
    <col min="13" max="13" width="1.85546875" style="285" customWidth="1"/>
    <col min="14" max="258" width="9.140625" style="285"/>
    <col min="259" max="259" width="16.7109375" style="285" customWidth="1"/>
    <col min="260" max="260" width="15.42578125" style="285" customWidth="1"/>
    <col min="261" max="261" width="18.28515625" style="285" customWidth="1"/>
    <col min="262" max="262" width="16.85546875" style="285" customWidth="1"/>
    <col min="263" max="263" width="14.140625" style="285" customWidth="1"/>
    <col min="264" max="264" width="14.28515625" style="285" customWidth="1"/>
    <col min="265" max="265" width="12.5703125" style="285" customWidth="1"/>
    <col min="266" max="266" width="13" style="285" customWidth="1"/>
    <col min="267" max="267" width="14" style="285" customWidth="1"/>
    <col min="268" max="268" width="12.85546875" style="285" customWidth="1"/>
    <col min="269" max="269" width="1.85546875" style="285" customWidth="1"/>
    <col min="270" max="514" width="9.140625" style="285"/>
    <col min="515" max="515" width="16.7109375" style="285" customWidth="1"/>
    <col min="516" max="516" width="15.42578125" style="285" customWidth="1"/>
    <col min="517" max="517" width="18.28515625" style="285" customWidth="1"/>
    <col min="518" max="518" width="16.85546875" style="285" customWidth="1"/>
    <col min="519" max="519" width="14.140625" style="285" customWidth="1"/>
    <col min="520" max="520" width="14.28515625" style="285" customWidth="1"/>
    <col min="521" max="521" width="12.5703125" style="285" customWidth="1"/>
    <col min="522" max="522" width="13" style="285" customWidth="1"/>
    <col min="523" max="523" width="14" style="285" customWidth="1"/>
    <col min="524" max="524" width="12.85546875" style="285" customWidth="1"/>
    <col min="525" max="525" width="1.85546875" style="285" customWidth="1"/>
    <col min="526" max="770" width="9.140625" style="285"/>
    <col min="771" max="771" width="16.7109375" style="285" customWidth="1"/>
    <col min="772" max="772" width="15.42578125" style="285" customWidth="1"/>
    <col min="773" max="773" width="18.28515625" style="285" customWidth="1"/>
    <col min="774" max="774" width="16.85546875" style="285" customWidth="1"/>
    <col min="775" max="775" width="14.140625" style="285" customWidth="1"/>
    <col min="776" max="776" width="14.28515625" style="285" customWidth="1"/>
    <col min="777" max="777" width="12.5703125" style="285" customWidth="1"/>
    <col min="778" max="778" width="13" style="285" customWidth="1"/>
    <col min="779" max="779" width="14" style="285" customWidth="1"/>
    <col min="780" max="780" width="12.85546875" style="285" customWidth="1"/>
    <col min="781" max="781" width="1.85546875" style="285" customWidth="1"/>
    <col min="782" max="1026" width="9.140625" style="285"/>
    <col min="1027" max="1027" width="16.7109375" style="285" customWidth="1"/>
    <col min="1028" max="1028" width="15.42578125" style="285" customWidth="1"/>
    <col min="1029" max="1029" width="18.28515625" style="285" customWidth="1"/>
    <col min="1030" max="1030" width="16.85546875" style="285" customWidth="1"/>
    <col min="1031" max="1031" width="14.140625" style="285" customWidth="1"/>
    <col min="1032" max="1032" width="14.28515625" style="285" customWidth="1"/>
    <col min="1033" max="1033" width="12.5703125" style="285" customWidth="1"/>
    <col min="1034" max="1034" width="13" style="285" customWidth="1"/>
    <col min="1035" max="1035" width="14" style="285" customWidth="1"/>
    <col min="1036" max="1036" width="12.85546875" style="285" customWidth="1"/>
    <col min="1037" max="1037" width="1.85546875" style="285" customWidth="1"/>
    <col min="1038" max="1282" width="9.140625" style="285"/>
    <col min="1283" max="1283" width="16.7109375" style="285" customWidth="1"/>
    <col min="1284" max="1284" width="15.42578125" style="285" customWidth="1"/>
    <col min="1285" max="1285" width="18.28515625" style="285" customWidth="1"/>
    <col min="1286" max="1286" width="16.85546875" style="285" customWidth="1"/>
    <col min="1287" max="1287" width="14.140625" style="285" customWidth="1"/>
    <col min="1288" max="1288" width="14.28515625" style="285" customWidth="1"/>
    <col min="1289" max="1289" width="12.5703125" style="285" customWidth="1"/>
    <col min="1290" max="1290" width="13" style="285" customWidth="1"/>
    <col min="1291" max="1291" width="14" style="285" customWidth="1"/>
    <col min="1292" max="1292" width="12.85546875" style="285" customWidth="1"/>
    <col min="1293" max="1293" width="1.85546875" style="285" customWidth="1"/>
    <col min="1294" max="1538" width="9.140625" style="285"/>
    <col min="1539" max="1539" width="16.7109375" style="285" customWidth="1"/>
    <col min="1540" max="1540" width="15.42578125" style="285" customWidth="1"/>
    <col min="1541" max="1541" width="18.28515625" style="285" customWidth="1"/>
    <col min="1542" max="1542" width="16.85546875" style="285" customWidth="1"/>
    <col min="1543" max="1543" width="14.140625" style="285" customWidth="1"/>
    <col min="1544" max="1544" width="14.28515625" style="285" customWidth="1"/>
    <col min="1545" max="1545" width="12.5703125" style="285" customWidth="1"/>
    <col min="1546" max="1546" width="13" style="285" customWidth="1"/>
    <col min="1547" max="1547" width="14" style="285" customWidth="1"/>
    <col min="1548" max="1548" width="12.85546875" style="285" customWidth="1"/>
    <col min="1549" max="1549" width="1.85546875" style="285" customWidth="1"/>
    <col min="1550" max="1794" width="9.140625" style="285"/>
    <col min="1795" max="1795" width="16.7109375" style="285" customWidth="1"/>
    <col min="1796" max="1796" width="15.42578125" style="285" customWidth="1"/>
    <col min="1797" max="1797" width="18.28515625" style="285" customWidth="1"/>
    <col min="1798" max="1798" width="16.85546875" style="285" customWidth="1"/>
    <col min="1799" max="1799" width="14.140625" style="285" customWidth="1"/>
    <col min="1800" max="1800" width="14.28515625" style="285" customWidth="1"/>
    <col min="1801" max="1801" width="12.5703125" style="285" customWidth="1"/>
    <col min="1802" max="1802" width="13" style="285" customWidth="1"/>
    <col min="1803" max="1803" width="14" style="285" customWidth="1"/>
    <col min="1804" max="1804" width="12.85546875" style="285" customWidth="1"/>
    <col min="1805" max="1805" width="1.85546875" style="285" customWidth="1"/>
    <col min="1806" max="2050" width="9.140625" style="285"/>
    <col min="2051" max="2051" width="16.7109375" style="285" customWidth="1"/>
    <col min="2052" max="2052" width="15.42578125" style="285" customWidth="1"/>
    <col min="2053" max="2053" width="18.28515625" style="285" customWidth="1"/>
    <col min="2054" max="2054" width="16.85546875" style="285" customWidth="1"/>
    <col min="2055" max="2055" width="14.140625" style="285" customWidth="1"/>
    <col min="2056" max="2056" width="14.28515625" style="285" customWidth="1"/>
    <col min="2057" max="2057" width="12.5703125" style="285" customWidth="1"/>
    <col min="2058" max="2058" width="13" style="285" customWidth="1"/>
    <col min="2059" max="2059" width="14" style="285" customWidth="1"/>
    <col min="2060" max="2060" width="12.85546875" style="285" customWidth="1"/>
    <col min="2061" max="2061" width="1.85546875" style="285" customWidth="1"/>
    <col min="2062" max="2306" width="9.140625" style="285"/>
    <col min="2307" max="2307" width="16.7109375" style="285" customWidth="1"/>
    <col min="2308" max="2308" width="15.42578125" style="285" customWidth="1"/>
    <col min="2309" max="2309" width="18.28515625" style="285" customWidth="1"/>
    <col min="2310" max="2310" width="16.85546875" style="285" customWidth="1"/>
    <col min="2311" max="2311" width="14.140625" style="285" customWidth="1"/>
    <col min="2312" max="2312" width="14.28515625" style="285" customWidth="1"/>
    <col min="2313" max="2313" width="12.5703125" style="285" customWidth="1"/>
    <col min="2314" max="2314" width="13" style="285" customWidth="1"/>
    <col min="2315" max="2315" width="14" style="285" customWidth="1"/>
    <col min="2316" max="2316" width="12.85546875" style="285" customWidth="1"/>
    <col min="2317" max="2317" width="1.85546875" style="285" customWidth="1"/>
    <col min="2318" max="2562" width="9.140625" style="285"/>
    <col min="2563" max="2563" width="16.7109375" style="285" customWidth="1"/>
    <col min="2564" max="2564" width="15.42578125" style="285" customWidth="1"/>
    <col min="2565" max="2565" width="18.28515625" style="285" customWidth="1"/>
    <col min="2566" max="2566" width="16.85546875" style="285" customWidth="1"/>
    <col min="2567" max="2567" width="14.140625" style="285" customWidth="1"/>
    <col min="2568" max="2568" width="14.28515625" style="285" customWidth="1"/>
    <col min="2569" max="2569" width="12.5703125" style="285" customWidth="1"/>
    <col min="2570" max="2570" width="13" style="285" customWidth="1"/>
    <col min="2571" max="2571" width="14" style="285" customWidth="1"/>
    <col min="2572" max="2572" width="12.85546875" style="285" customWidth="1"/>
    <col min="2573" max="2573" width="1.85546875" style="285" customWidth="1"/>
    <col min="2574" max="2818" width="9.140625" style="285"/>
    <col min="2819" max="2819" width="16.7109375" style="285" customWidth="1"/>
    <col min="2820" max="2820" width="15.42578125" style="285" customWidth="1"/>
    <col min="2821" max="2821" width="18.28515625" style="285" customWidth="1"/>
    <col min="2822" max="2822" width="16.85546875" style="285" customWidth="1"/>
    <col min="2823" max="2823" width="14.140625" style="285" customWidth="1"/>
    <col min="2824" max="2824" width="14.28515625" style="285" customWidth="1"/>
    <col min="2825" max="2825" width="12.5703125" style="285" customWidth="1"/>
    <col min="2826" max="2826" width="13" style="285" customWidth="1"/>
    <col min="2827" max="2827" width="14" style="285" customWidth="1"/>
    <col min="2828" max="2828" width="12.85546875" style="285" customWidth="1"/>
    <col min="2829" max="2829" width="1.85546875" style="285" customWidth="1"/>
    <col min="2830" max="3074" width="9.140625" style="285"/>
    <col min="3075" max="3075" width="16.7109375" style="285" customWidth="1"/>
    <col min="3076" max="3076" width="15.42578125" style="285" customWidth="1"/>
    <col min="3077" max="3077" width="18.28515625" style="285" customWidth="1"/>
    <col min="3078" max="3078" width="16.85546875" style="285" customWidth="1"/>
    <col min="3079" max="3079" width="14.140625" style="285" customWidth="1"/>
    <col min="3080" max="3080" width="14.28515625" style="285" customWidth="1"/>
    <col min="3081" max="3081" width="12.5703125" style="285" customWidth="1"/>
    <col min="3082" max="3082" width="13" style="285" customWidth="1"/>
    <col min="3083" max="3083" width="14" style="285" customWidth="1"/>
    <col min="3084" max="3084" width="12.85546875" style="285" customWidth="1"/>
    <col min="3085" max="3085" width="1.85546875" style="285" customWidth="1"/>
    <col min="3086" max="3330" width="9.140625" style="285"/>
    <col min="3331" max="3331" width="16.7109375" style="285" customWidth="1"/>
    <col min="3332" max="3332" width="15.42578125" style="285" customWidth="1"/>
    <col min="3333" max="3333" width="18.28515625" style="285" customWidth="1"/>
    <col min="3334" max="3334" width="16.85546875" style="285" customWidth="1"/>
    <col min="3335" max="3335" width="14.140625" style="285" customWidth="1"/>
    <col min="3336" max="3336" width="14.28515625" style="285" customWidth="1"/>
    <col min="3337" max="3337" width="12.5703125" style="285" customWidth="1"/>
    <col min="3338" max="3338" width="13" style="285" customWidth="1"/>
    <col min="3339" max="3339" width="14" style="285" customWidth="1"/>
    <col min="3340" max="3340" width="12.85546875" style="285" customWidth="1"/>
    <col min="3341" max="3341" width="1.85546875" style="285" customWidth="1"/>
    <col min="3342" max="3586" width="9.140625" style="285"/>
    <col min="3587" max="3587" width="16.7109375" style="285" customWidth="1"/>
    <col min="3588" max="3588" width="15.42578125" style="285" customWidth="1"/>
    <col min="3589" max="3589" width="18.28515625" style="285" customWidth="1"/>
    <col min="3590" max="3590" width="16.85546875" style="285" customWidth="1"/>
    <col min="3591" max="3591" width="14.140625" style="285" customWidth="1"/>
    <col min="3592" max="3592" width="14.28515625" style="285" customWidth="1"/>
    <col min="3593" max="3593" width="12.5703125" style="285" customWidth="1"/>
    <col min="3594" max="3594" width="13" style="285" customWidth="1"/>
    <col min="3595" max="3595" width="14" style="285" customWidth="1"/>
    <col min="3596" max="3596" width="12.85546875" style="285" customWidth="1"/>
    <col min="3597" max="3597" width="1.85546875" style="285" customWidth="1"/>
    <col min="3598" max="3842" width="9.140625" style="285"/>
    <col min="3843" max="3843" width="16.7109375" style="285" customWidth="1"/>
    <col min="3844" max="3844" width="15.42578125" style="285" customWidth="1"/>
    <col min="3845" max="3845" width="18.28515625" style="285" customWidth="1"/>
    <col min="3846" max="3846" width="16.85546875" style="285" customWidth="1"/>
    <col min="3847" max="3847" width="14.140625" style="285" customWidth="1"/>
    <col min="3848" max="3848" width="14.28515625" style="285" customWidth="1"/>
    <col min="3849" max="3849" width="12.5703125" style="285" customWidth="1"/>
    <col min="3850" max="3850" width="13" style="285" customWidth="1"/>
    <col min="3851" max="3851" width="14" style="285" customWidth="1"/>
    <col min="3852" max="3852" width="12.85546875" style="285" customWidth="1"/>
    <col min="3853" max="3853" width="1.85546875" style="285" customWidth="1"/>
    <col min="3854" max="4098" width="9.140625" style="285"/>
    <col min="4099" max="4099" width="16.7109375" style="285" customWidth="1"/>
    <col min="4100" max="4100" width="15.42578125" style="285" customWidth="1"/>
    <col min="4101" max="4101" width="18.28515625" style="285" customWidth="1"/>
    <col min="4102" max="4102" width="16.85546875" style="285" customWidth="1"/>
    <col min="4103" max="4103" width="14.140625" style="285" customWidth="1"/>
    <col min="4104" max="4104" width="14.28515625" style="285" customWidth="1"/>
    <col min="4105" max="4105" width="12.5703125" style="285" customWidth="1"/>
    <col min="4106" max="4106" width="13" style="285" customWidth="1"/>
    <col min="4107" max="4107" width="14" style="285" customWidth="1"/>
    <col min="4108" max="4108" width="12.85546875" style="285" customWidth="1"/>
    <col min="4109" max="4109" width="1.85546875" style="285" customWidth="1"/>
    <col min="4110" max="4354" width="9.140625" style="285"/>
    <col min="4355" max="4355" width="16.7109375" style="285" customWidth="1"/>
    <col min="4356" max="4356" width="15.42578125" style="285" customWidth="1"/>
    <col min="4357" max="4357" width="18.28515625" style="285" customWidth="1"/>
    <col min="4358" max="4358" width="16.85546875" style="285" customWidth="1"/>
    <col min="4359" max="4359" width="14.140625" style="285" customWidth="1"/>
    <col min="4360" max="4360" width="14.28515625" style="285" customWidth="1"/>
    <col min="4361" max="4361" width="12.5703125" style="285" customWidth="1"/>
    <col min="4362" max="4362" width="13" style="285" customWidth="1"/>
    <col min="4363" max="4363" width="14" style="285" customWidth="1"/>
    <col min="4364" max="4364" width="12.85546875" style="285" customWidth="1"/>
    <col min="4365" max="4365" width="1.85546875" style="285" customWidth="1"/>
    <col min="4366" max="4610" width="9.140625" style="285"/>
    <col min="4611" max="4611" width="16.7109375" style="285" customWidth="1"/>
    <col min="4612" max="4612" width="15.42578125" style="285" customWidth="1"/>
    <col min="4613" max="4613" width="18.28515625" style="285" customWidth="1"/>
    <col min="4614" max="4614" width="16.85546875" style="285" customWidth="1"/>
    <col min="4615" max="4615" width="14.140625" style="285" customWidth="1"/>
    <col min="4616" max="4616" width="14.28515625" style="285" customWidth="1"/>
    <col min="4617" max="4617" width="12.5703125" style="285" customWidth="1"/>
    <col min="4618" max="4618" width="13" style="285" customWidth="1"/>
    <col min="4619" max="4619" width="14" style="285" customWidth="1"/>
    <col min="4620" max="4620" width="12.85546875" style="285" customWidth="1"/>
    <col min="4621" max="4621" width="1.85546875" style="285" customWidth="1"/>
    <col min="4622" max="4866" width="9.140625" style="285"/>
    <col min="4867" max="4867" width="16.7109375" style="285" customWidth="1"/>
    <col min="4868" max="4868" width="15.42578125" style="285" customWidth="1"/>
    <col min="4869" max="4869" width="18.28515625" style="285" customWidth="1"/>
    <col min="4870" max="4870" width="16.85546875" style="285" customWidth="1"/>
    <col min="4871" max="4871" width="14.140625" style="285" customWidth="1"/>
    <col min="4872" max="4872" width="14.28515625" style="285" customWidth="1"/>
    <col min="4873" max="4873" width="12.5703125" style="285" customWidth="1"/>
    <col min="4874" max="4874" width="13" style="285" customWidth="1"/>
    <col min="4875" max="4875" width="14" style="285" customWidth="1"/>
    <col min="4876" max="4876" width="12.85546875" style="285" customWidth="1"/>
    <col min="4877" max="4877" width="1.85546875" style="285" customWidth="1"/>
    <col min="4878" max="5122" width="9.140625" style="285"/>
    <col min="5123" max="5123" width="16.7109375" style="285" customWidth="1"/>
    <col min="5124" max="5124" width="15.42578125" style="285" customWidth="1"/>
    <col min="5125" max="5125" width="18.28515625" style="285" customWidth="1"/>
    <col min="5126" max="5126" width="16.85546875" style="285" customWidth="1"/>
    <col min="5127" max="5127" width="14.140625" style="285" customWidth="1"/>
    <col min="5128" max="5128" width="14.28515625" style="285" customWidth="1"/>
    <col min="5129" max="5129" width="12.5703125" style="285" customWidth="1"/>
    <col min="5130" max="5130" width="13" style="285" customWidth="1"/>
    <col min="5131" max="5131" width="14" style="285" customWidth="1"/>
    <col min="5132" max="5132" width="12.85546875" style="285" customWidth="1"/>
    <col min="5133" max="5133" width="1.85546875" style="285" customWidth="1"/>
    <col min="5134" max="5378" width="9.140625" style="285"/>
    <col min="5379" max="5379" width="16.7109375" style="285" customWidth="1"/>
    <col min="5380" max="5380" width="15.42578125" style="285" customWidth="1"/>
    <col min="5381" max="5381" width="18.28515625" style="285" customWidth="1"/>
    <col min="5382" max="5382" width="16.85546875" style="285" customWidth="1"/>
    <col min="5383" max="5383" width="14.140625" style="285" customWidth="1"/>
    <col min="5384" max="5384" width="14.28515625" style="285" customWidth="1"/>
    <col min="5385" max="5385" width="12.5703125" style="285" customWidth="1"/>
    <col min="5386" max="5386" width="13" style="285" customWidth="1"/>
    <col min="5387" max="5387" width="14" style="285" customWidth="1"/>
    <col min="5388" max="5388" width="12.85546875" style="285" customWidth="1"/>
    <col min="5389" max="5389" width="1.85546875" style="285" customWidth="1"/>
    <col min="5390" max="5634" width="9.140625" style="285"/>
    <col min="5635" max="5635" width="16.7109375" style="285" customWidth="1"/>
    <col min="5636" max="5636" width="15.42578125" style="285" customWidth="1"/>
    <col min="5637" max="5637" width="18.28515625" style="285" customWidth="1"/>
    <col min="5638" max="5638" width="16.85546875" style="285" customWidth="1"/>
    <col min="5639" max="5639" width="14.140625" style="285" customWidth="1"/>
    <col min="5640" max="5640" width="14.28515625" style="285" customWidth="1"/>
    <col min="5641" max="5641" width="12.5703125" style="285" customWidth="1"/>
    <col min="5642" max="5642" width="13" style="285" customWidth="1"/>
    <col min="5643" max="5643" width="14" style="285" customWidth="1"/>
    <col min="5644" max="5644" width="12.85546875" style="285" customWidth="1"/>
    <col min="5645" max="5645" width="1.85546875" style="285" customWidth="1"/>
    <col min="5646" max="5890" width="9.140625" style="285"/>
    <col min="5891" max="5891" width="16.7109375" style="285" customWidth="1"/>
    <col min="5892" max="5892" width="15.42578125" style="285" customWidth="1"/>
    <col min="5893" max="5893" width="18.28515625" style="285" customWidth="1"/>
    <col min="5894" max="5894" width="16.85546875" style="285" customWidth="1"/>
    <col min="5895" max="5895" width="14.140625" style="285" customWidth="1"/>
    <col min="5896" max="5896" width="14.28515625" style="285" customWidth="1"/>
    <col min="5897" max="5897" width="12.5703125" style="285" customWidth="1"/>
    <col min="5898" max="5898" width="13" style="285" customWidth="1"/>
    <col min="5899" max="5899" width="14" style="285" customWidth="1"/>
    <col min="5900" max="5900" width="12.85546875" style="285" customWidth="1"/>
    <col min="5901" max="5901" width="1.85546875" style="285" customWidth="1"/>
    <col min="5902" max="6146" width="9.140625" style="285"/>
    <col min="6147" max="6147" width="16.7109375" style="285" customWidth="1"/>
    <col min="6148" max="6148" width="15.42578125" style="285" customWidth="1"/>
    <col min="6149" max="6149" width="18.28515625" style="285" customWidth="1"/>
    <col min="6150" max="6150" width="16.85546875" style="285" customWidth="1"/>
    <col min="6151" max="6151" width="14.140625" style="285" customWidth="1"/>
    <col min="6152" max="6152" width="14.28515625" style="285" customWidth="1"/>
    <col min="6153" max="6153" width="12.5703125" style="285" customWidth="1"/>
    <col min="6154" max="6154" width="13" style="285" customWidth="1"/>
    <col min="6155" max="6155" width="14" style="285" customWidth="1"/>
    <col min="6156" max="6156" width="12.85546875" style="285" customWidth="1"/>
    <col min="6157" max="6157" width="1.85546875" style="285" customWidth="1"/>
    <col min="6158" max="6402" width="9.140625" style="285"/>
    <col min="6403" max="6403" width="16.7109375" style="285" customWidth="1"/>
    <col min="6404" max="6404" width="15.42578125" style="285" customWidth="1"/>
    <col min="6405" max="6405" width="18.28515625" style="285" customWidth="1"/>
    <col min="6406" max="6406" width="16.85546875" style="285" customWidth="1"/>
    <col min="6407" max="6407" width="14.140625" style="285" customWidth="1"/>
    <col min="6408" max="6408" width="14.28515625" style="285" customWidth="1"/>
    <col min="6409" max="6409" width="12.5703125" style="285" customWidth="1"/>
    <col min="6410" max="6410" width="13" style="285" customWidth="1"/>
    <col min="6411" max="6411" width="14" style="285" customWidth="1"/>
    <col min="6412" max="6412" width="12.85546875" style="285" customWidth="1"/>
    <col min="6413" max="6413" width="1.85546875" style="285" customWidth="1"/>
    <col min="6414" max="6658" width="9.140625" style="285"/>
    <col min="6659" max="6659" width="16.7109375" style="285" customWidth="1"/>
    <col min="6660" max="6660" width="15.42578125" style="285" customWidth="1"/>
    <col min="6661" max="6661" width="18.28515625" style="285" customWidth="1"/>
    <col min="6662" max="6662" width="16.85546875" style="285" customWidth="1"/>
    <col min="6663" max="6663" width="14.140625" style="285" customWidth="1"/>
    <col min="6664" max="6664" width="14.28515625" style="285" customWidth="1"/>
    <col min="6665" max="6665" width="12.5703125" style="285" customWidth="1"/>
    <col min="6666" max="6666" width="13" style="285" customWidth="1"/>
    <col min="6667" max="6667" width="14" style="285" customWidth="1"/>
    <col min="6668" max="6668" width="12.85546875" style="285" customWidth="1"/>
    <col min="6669" max="6669" width="1.85546875" style="285" customWidth="1"/>
    <col min="6670" max="6914" width="9.140625" style="285"/>
    <col min="6915" max="6915" width="16.7109375" style="285" customWidth="1"/>
    <col min="6916" max="6916" width="15.42578125" style="285" customWidth="1"/>
    <col min="6917" max="6917" width="18.28515625" style="285" customWidth="1"/>
    <col min="6918" max="6918" width="16.85546875" style="285" customWidth="1"/>
    <col min="6919" max="6919" width="14.140625" style="285" customWidth="1"/>
    <col min="6920" max="6920" width="14.28515625" style="285" customWidth="1"/>
    <col min="6921" max="6921" width="12.5703125" style="285" customWidth="1"/>
    <col min="6922" max="6922" width="13" style="285" customWidth="1"/>
    <col min="6923" max="6923" width="14" style="285" customWidth="1"/>
    <col min="6924" max="6924" width="12.85546875" style="285" customWidth="1"/>
    <col min="6925" max="6925" width="1.85546875" style="285" customWidth="1"/>
    <col min="6926" max="7170" width="9.140625" style="285"/>
    <col min="7171" max="7171" width="16.7109375" style="285" customWidth="1"/>
    <col min="7172" max="7172" width="15.42578125" style="285" customWidth="1"/>
    <col min="7173" max="7173" width="18.28515625" style="285" customWidth="1"/>
    <col min="7174" max="7174" width="16.85546875" style="285" customWidth="1"/>
    <col min="7175" max="7175" width="14.140625" style="285" customWidth="1"/>
    <col min="7176" max="7176" width="14.28515625" style="285" customWidth="1"/>
    <col min="7177" max="7177" width="12.5703125" style="285" customWidth="1"/>
    <col min="7178" max="7178" width="13" style="285" customWidth="1"/>
    <col min="7179" max="7179" width="14" style="285" customWidth="1"/>
    <col min="7180" max="7180" width="12.85546875" style="285" customWidth="1"/>
    <col min="7181" max="7181" width="1.85546875" style="285" customWidth="1"/>
    <col min="7182" max="7426" width="9.140625" style="285"/>
    <col min="7427" max="7427" width="16.7109375" style="285" customWidth="1"/>
    <col min="7428" max="7428" width="15.42578125" style="285" customWidth="1"/>
    <col min="7429" max="7429" width="18.28515625" style="285" customWidth="1"/>
    <col min="7430" max="7430" width="16.85546875" style="285" customWidth="1"/>
    <col min="7431" max="7431" width="14.140625" style="285" customWidth="1"/>
    <col min="7432" max="7432" width="14.28515625" style="285" customWidth="1"/>
    <col min="7433" max="7433" width="12.5703125" style="285" customWidth="1"/>
    <col min="7434" max="7434" width="13" style="285" customWidth="1"/>
    <col min="7435" max="7435" width="14" style="285" customWidth="1"/>
    <col min="7436" max="7436" width="12.85546875" style="285" customWidth="1"/>
    <col min="7437" max="7437" width="1.85546875" style="285" customWidth="1"/>
    <col min="7438" max="7682" width="9.140625" style="285"/>
    <col min="7683" max="7683" width="16.7109375" style="285" customWidth="1"/>
    <col min="7684" max="7684" width="15.42578125" style="285" customWidth="1"/>
    <col min="7685" max="7685" width="18.28515625" style="285" customWidth="1"/>
    <col min="7686" max="7686" width="16.85546875" style="285" customWidth="1"/>
    <col min="7687" max="7687" width="14.140625" style="285" customWidth="1"/>
    <col min="7688" max="7688" width="14.28515625" style="285" customWidth="1"/>
    <col min="7689" max="7689" width="12.5703125" style="285" customWidth="1"/>
    <col min="7690" max="7690" width="13" style="285" customWidth="1"/>
    <col min="7691" max="7691" width="14" style="285" customWidth="1"/>
    <col min="7692" max="7692" width="12.85546875" style="285" customWidth="1"/>
    <col min="7693" max="7693" width="1.85546875" style="285" customWidth="1"/>
    <col min="7694" max="7938" width="9.140625" style="285"/>
    <col min="7939" max="7939" width="16.7109375" style="285" customWidth="1"/>
    <col min="7940" max="7940" width="15.42578125" style="285" customWidth="1"/>
    <col min="7941" max="7941" width="18.28515625" style="285" customWidth="1"/>
    <col min="7942" max="7942" width="16.85546875" style="285" customWidth="1"/>
    <col min="7943" max="7943" width="14.140625" style="285" customWidth="1"/>
    <col min="7944" max="7944" width="14.28515625" style="285" customWidth="1"/>
    <col min="7945" max="7945" width="12.5703125" style="285" customWidth="1"/>
    <col min="7946" max="7946" width="13" style="285" customWidth="1"/>
    <col min="7947" max="7947" width="14" style="285" customWidth="1"/>
    <col min="7948" max="7948" width="12.85546875" style="285" customWidth="1"/>
    <col min="7949" max="7949" width="1.85546875" style="285" customWidth="1"/>
    <col min="7950" max="8194" width="9.140625" style="285"/>
    <col min="8195" max="8195" width="16.7109375" style="285" customWidth="1"/>
    <col min="8196" max="8196" width="15.42578125" style="285" customWidth="1"/>
    <col min="8197" max="8197" width="18.28515625" style="285" customWidth="1"/>
    <col min="8198" max="8198" width="16.85546875" style="285" customWidth="1"/>
    <col min="8199" max="8199" width="14.140625" style="285" customWidth="1"/>
    <col min="8200" max="8200" width="14.28515625" style="285" customWidth="1"/>
    <col min="8201" max="8201" width="12.5703125" style="285" customWidth="1"/>
    <col min="8202" max="8202" width="13" style="285" customWidth="1"/>
    <col min="8203" max="8203" width="14" style="285" customWidth="1"/>
    <col min="8204" max="8204" width="12.85546875" style="285" customWidth="1"/>
    <col min="8205" max="8205" width="1.85546875" style="285" customWidth="1"/>
    <col min="8206" max="8450" width="9.140625" style="285"/>
    <col min="8451" max="8451" width="16.7109375" style="285" customWidth="1"/>
    <col min="8452" max="8452" width="15.42578125" style="285" customWidth="1"/>
    <col min="8453" max="8453" width="18.28515625" style="285" customWidth="1"/>
    <col min="8454" max="8454" width="16.85546875" style="285" customWidth="1"/>
    <col min="8455" max="8455" width="14.140625" style="285" customWidth="1"/>
    <col min="8456" max="8456" width="14.28515625" style="285" customWidth="1"/>
    <col min="8457" max="8457" width="12.5703125" style="285" customWidth="1"/>
    <col min="8458" max="8458" width="13" style="285" customWidth="1"/>
    <col min="8459" max="8459" width="14" style="285" customWidth="1"/>
    <col min="8460" max="8460" width="12.85546875" style="285" customWidth="1"/>
    <col min="8461" max="8461" width="1.85546875" style="285" customWidth="1"/>
    <col min="8462" max="8706" width="9.140625" style="285"/>
    <col min="8707" max="8707" width="16.7109375" style="285" customWidth="1"/>
    <col min="8708" max="8708" width="15.42578125" style="285" customWidth="1"/>
    <col min="8709" max="8709" width="18.28515625" style="285" customWidth="1"/>
    <col min="8710" max="8710" width="16.85546875" style="285" customWidth="1"/>
    <col min="8711" max="8711" width="14.140625" style="285" customWidth="1"/>
    <col min="8712" max="8712" width="14.28515625" style="285" customWidth="1"/>
    <col min="8713" max="8713" width="12.5703125" style="285" customWidth="1"/>
    <col min="8714" max="8714" width="13" style="285" customWidth="1"/>
    <col min="8715" max="8715" width="14" style="285" customWidth="1"/>
    <col min="8716" max="8716" width="12.85546875" style="285" customWidth="1"/>
    <col min="8717" max="8717" width="1.85546875" style="285" customWidth="1"/>
    <col min="8718" max="8962" width="9.140625" style="285"/>
    <col min="8963" max="8963" width="16.7109375" style="285" customWidth="1"/>
    <col min="8964" max="8964" width="15.42578125" style="285" customWidth="1"/>
    <col min="8965" max="8965" width="18.28515625" style="285" customWidth="1"/>
    <col min="8966" max="8966" width="16.85546875" style="285" customWidth="1"/>
    <col min="8967" max="8967" width="14.140625" style="285" customWidth="1"/>
    <col min="8968" max="8968" width="14.28515625" style="285" customWidth="1"/>
    <col min="8969" max="8969" width="12.5703125" style="285" customWidth="1"/>
    <col min="8970" max="8970" width="13" style="285" customWidth="1"/>
    <col min="8971" max="8971" width="14" style="285" customWidth="1"/>
    <col min="8972" max="8972" width="12.85546875" style="285" customWidth="1"/>
    <col min="8973" max="8973" width="1.85546875" style="285" customWidth="1"/>
    <col min="8974" max="9218" width="9.140625" style="285"/>
    <col min="9219" max="9219" width="16.7109375" style="285" customWidth="1"/>
    <col min="9220" max="9220" width="15.42578125" style="285" customWidth="1"/>
    <col min="9221" max="9221" width="18.28515625" style="285" customWidth="1"/>
    <col min="9222" max="9222" width="16.85546875" style="285" customWidth="1"/>
    <col min="9223" max="9223" width="14.140625" style="285" customWidth="1"/>
    <col min="9224" max="9224" width="14.28515625" style="285" customWidth="1"/>
    <col min="9225" max="9225" width="12.5703125" style="285" customWidth="1"/>
    <col min="9226" max="9226" width="13" style="285" customWidth="1"/>
    <col min="9227" max="9227" width="14" style="285" customWidth="1"/>
    <col min="9228" max="9228" width="12.85546875" style="285" customWidth="1"/>
    <col min="9229" max="9229" width="1.85546875" style="285" customWidth="1"/>
    <col min="9230" max="9474" width="9.140625" style="285"/>
    <col min="9475" max="9475" width="16.7109375" style="285" customWidth="1"/>
    <col min="9476" max="9476" width="15.42578125" style="285" customWidth="1"/>
    <col min="9477" max="9477" width="18.28515625" style="285" customWidth="1"/>
    <col min="9478" max="9478" width="16.85546875" style="285" customWidth="1"/>
    <col min="9479" max="9479" width="14.140625" style="285" customWidth="1"/>
    <col min="9480" max="9480" width="14.28515625" style="285" customWidth="1"/>
    <col min="9481" max="9481" width="12.5703125" style="285" customWidth="1"/>
    <col min="9482" max="9482" width="13" style="285" customWidth="1"/>
    <col min="9483" max="9483" width="14" style="285" customWidth="1"/>
    <col min="9484" max="9484" width="12.85546875" style="285" customWidth="1"/>
    <col min="9485" max="9485" width="1.85546875" style="285" customWidth="1"/>
    <col min="9486" max="9730" width="9.140625" style="285"/>
    <col min="9731" max="9731" width="16.7109375" style="285" customWidth="1"/>
    <col min="9732" max="9732" width="15.42578125" style="285" customWidth="1"/>
    <col min="9733" max="9733" width="18.28515625" style="285" customWidth="1"/>
    <col min="9734" max="9734" width="16.85546875" style="285" customWidth="1"/>
    <col min="9735" max="9735" width="14.140625" style="285" customWidth="1"/>
    <col min="9736" max="9736" width="14.28515625" style="285" customWidth="1"/>
    <col min="9737" max="9737" width="12.5703125" style="285" customWidth="1"/>
    <col min="9738" max="9738" width="13" style="285" customWidth="1"/>
    <col min="9739" max="9739" width="14" style="285" customWidth="1"/>
    <col min="9740" max="9740" width="12.85546875" style="285" customWidth="1"/>
    <col min="9741" max="9741" width="1.85546875" style="285" customWidth="1"/>
    <col min="9742" max="9986" width="9.140625" style="285"/>
    <col min="9987" max="9987" width="16.7109375" style="285" customWidth="1"/>
    <col min="9988" max="9988" width="15.42578125" style="285" customWidth="1"/>
    <col min="9989" max="9989" width="18.28515625" style="285" customWidth="1"/>
    <col min="9990" max="9990" width="16.85546875" style="285" customWidth="1"/>
    <col min="9991" max="9991" width="14.140625" style="285" customWidth="1"/>
    <col min="9992" max="9992" width="14.28515625" style="285" customWidth="1"/>
    <col min="9993" max="9993" width="12.5703125" style="285" customWidth="1"/>
    <col min="9994" max="9994" width="13" style="285" customWidth="1"/>
    <col min="9995" max="9995" width="14" style="285" customWidth="1"/>
    <col min="9996" max="9996" width="12.85546875" style="285" customWidth="1"/>
    <col min="9997" max="9997" width="1.85546875" style="285" customWidth="1"/>
    <col min="9998" max="10242" width="9.140625" style="285"/>
    <col min="10243" max="10243" width="16.7109375" style="285" customWidth="1"/>
    <col min="10244" max="10244" width="15.42578125" style="285" customWidth="1"/>
    <col min="10245" max="10245" width="18.28515625" style="285" customWidth="1"/>
    <col min="10246" max="10246" width="16.85546875" style="285" customWidth="1"/>
    <col min="10247" max="10247" width="14.140625" style="285" customWidth="1"/>
    <col min="10248" max="10248" width="14.28515625" style="285" customWidth="1"/>
    <col min="10249" max="10249" width="12.5703125" style="285" customWidth="1"/>
    <col min="10250" max="10250" width="13" style="285" customWidth="1"/>
    <col min="10251" max="10251" width="14" style="285" customWidth="1"/>
    <col min="10252" max="10252" width="12.85546875" style="285" customWidth="1"/>
    <col min="10253" max="10253" width="1.85546875" style="285" customWidth="1"/>
    <col min="10254" max="10498" width="9.140625" style="285"/>
    <col min="10499" max="10499" width="16.7109375" style="285" customWidth="1"/>
    <col min="10500" max="10500" width="15.42578125" style="285" customWidth="1"/>
    <col min="10501" max="10501" width="18.28515625" style="285" customWidth="1"/>
    <col min="10502" max="10502" width="16.85546875" style="285" customWidth="1"/>
    <col min="10503" max="10503" width="14.140625" style="285" customWidth="1"/>
    <col min="10504" max="10504" width="14.28515625" style="285" customWidth="1"/>
    <col min="10505" max="10505" width="12.5703125" style="285" customWidth="1"/>
    <col min="10506" max="10506" width="13" style="285" customWidth="1"/>
    <col min="10507" max="10507" width="14" style="285" customWidth="1"/>
    <col min="10508" max="10508" width="12.85546875" style="285" customWidth="1"/>
    <col min="10509" max="10509" width="1.85546875" style="285" customWidth="1"/>
    <col min="10510" max="10754" width="9.140625" style="285"/>
    <col min="10755" max="10755" width="16.7109375" style="285" customWidth="1"/>
    <col min="10756" max="10756" width="15.42578125" style="285" customWidth="1"/>
    <col min="10757" max="10757" width="18.28515625" style="285" customWidth="1"/>
    <col min="10758" max="10758" width="16.85546875" style="285" customWidth="1"/>
    <col min="10759" max="10759" width="14.140625" style="285" customWidth="1"/>
    <col min="10760" max="10760" width="14.28515625" style="285" customWidth="1"/>
    <col min="10761" max="10761" width="12.5703125" style="285" customWidth="1"/>
    <col min="10762" max="10762" width="13" style="285" customWidth="1"/>
    <col min="10763" max="10763" width="14" style="285" customWidth="1"/>
    <col min="10764" max="10764" width="12.85546875" style="285" customWidth="1"/>
    <col min="10765" max="10765" width="1.85546875" style="285" customWidth="1"/>
    <col min="10766" max="11010" width="9.140625" style="285"/>
    <col min="11011" max="11011" width="16.7109375" style="285" customWidth="1"/>
    <col min="11012" max="11012" width="15.42578125" style="285" customWidth="1"/>
    <col min="11013" max="11013" width="18.28515625" style="285" customWidth="1"/>
    <col min="11014" max="11014" width="16.85546875" style="285" customWidth="1"/>
    <col min="11015" max="11015" width="14.140625" style="285" customWidth="1"/>
    <col min="11016" max="11016" width="14.28515625" style="285" customWidth="1"/>
    <col min="11017" max="11017" width="12.5703125" style="285" customWidth="1"/>
    <col min="11018" max="11018" width="13" style="285" customWidth="1"/>
    <col min="11019" max="11019" width="14" style="285" customWidth="1"/>
    <col min="11020" max="11020" width="12.85546875" style="285" customWidth="1"/>
    <col min="11021" max="11021" width="1.85546875" style="285" customWidth="1"/>
    <col min="11022" max="11266" width="9.140625" style="285"/>
    <col min="11267" max="11267" width="16.7109375" style="285" customWidth="1"/>
    <col min="11268" max="11268" width="15.42578125" style="285" customWidth="1"/>
    <col min="11269" max="11269" width="18.28515625" style="285" customWidth="1"/>
    <col min="11270" max="11270" width="16.85546875" style="285" customWidth="1"/>
    <col min="11271" max="11271" width="14.140625" style="285" customWidth="1"/>
    <col min="11272" max="11272" width="14.28515625" style="285" customWidth="1"/>
    <col min="11273" max="11273" width="12.5703125" style="285" customWidth="1"/>
    <col min="11274" max="11274" width="13" style="285" customWidth="1"/>
    <col min="11275" max="11275" width="14" style="285" customWidth="1"/>
    <col min="11276" max="11276" width="12.85546875" style="285" customWidth="1"/>
    <col min="11277" max="11277" width="1.85546875" style="285" customWidth="1"/>
    <col min="11278" max="11522" width="9.140625" style="285"/>
    <col min="11523" max="11523" width="16.7109375" style="285" customWidth="1"/>
    <col min="11524" max="11524" width="15.42578125" style="285" customWidth="1"/>
    <col min="11525" max="11525" width="18.28515625" style="285" customWidth="1"/>
    <col min="11526" max="11526" width="16.85546875" style="285" customWidth="1"/>
    <col min="11527" max="11527" width="14.140625" style="285" customWidth="1"/>
    <col min="11528" max="11528" width="14.28515625" style="285" customWidth="1"/>
    <col min="11529" max="11529" width="12.5703125" style="285" customWidth="1"/>
    <col min="11530" max="11530" width="13" style="285" customWidth="1"/>
    <col min="11531" max="11531" width="14" style="285" customWidth="1"/>
    <col min="11532" max="11532" width="12.85546875" style="285" customWidth="1"/>
    <col min="11533" max="11533" width="1.85546875" style="285" customWidth="1"/>
    <col min="11534" max="11778" width="9.140625" style="285"/>
    <col min="11779" max="11779" width="16.7109375" style="285" customWidth="1"/>
    <col min="11780" max="11780" width="15.42578125" style="285" customWidth="1"/>
    <col min="11781" max="11781" width="18.28515625" style="285" customWidth="1"/>
    <col min="11782" max="11782" width="16.85546875" style="285" customWidth="1"/>
    <col min="11783" max="11783" width="14.140625" style="285" customWidth="1"/>
    <col min="11784" max="11784" width="14.28515625" style="285" customWidth="1"/>
    <col min="11785" max="11785" width="12.5703125" style="285" customWidth="1"/>
    <col min="11786" max="11786" width="13" style="285" customWidth="1"/>
    <col min="11787" max="11787" width="14" style="285" customWidth="1"/>
    <col min="11788" max="11788" width="12.85546875" style="285" customWidth="1"/>
    <col min="11789" max="11789" width="1.85546875" style="285" customWidth="1"/>
    <col min="11790" max="12034" width="9.140625" style="285"/>
    <col min="12035" max="12035" width="16.7109375" style="285" customWidth="1"/>
    <col min="12036" max="12036" width="15.42578125" style="285" customWidth="1"/>
    <col min="12037" max="12037" width="18.28515625" style="285" customWidth="1"/>
    <col min="12038" max="12038" width="16.85546875" style="285" customWidth="1"/>
    <col min="12039" max="12039" width="14.140625" style="285" customWidth="1"/>
    <col min="12040" max="12040" width="14.28515625" style="285" customWidth="1"/>
    <col min="12041" max="12041" width="12.5703125" style="285" customWidth="1"/>
    <col min="12042" max="12042" width="13" style="285" customWidth="1"/>
    <col min="12043" max="12043" width="14" style="285" customWidth="1"/>
    <col min="12044" max="12044" width="12.85546875" style="285" customWidth="1"/>
    <col min="12045" max="12045" width="1.85546875" style="285" customWidth="1"/>
    <col min="12046" max="12290" width="9.140625" style="285"/>
    <col min="12291" max="12291" width="16.7109375" style="285" customWidth="1"/>
    <col min="12292" max="12292" width="15.42578125" style="285" customWidth="1"/>
    <col min="12293" max="12293" width="18.28515625" style="285" customWidth="1"/>
    <col min="12294" max="12294" width="16.85546875" style="285" customWidth="1"/>
    <col min="12295" max="12295" width="14.140625" style="285" customWidth="1"/>
    <col min="12296" max="12296" width="14.28515625" style="285" customWidth="1"/>
    <col min="12297" max="12297" width="12.5703125" style="285" customWidth="1"/>
    <col min="12298" max="12298" width="13" style="285" customWidth="1"/>
    <col min="12299" max="12299" width="14" style="285" customWidth="1"/>
    <col min="12300" max="12300" width="12.85546875" style="285" customWidth="1"/>
    <col min="12301" max="12301" width="1.85546875" style="285" customWidth="1"/>
    <col min="12302" max="12546" width="9.140625" style="285"/>
    <col min="12547" max="12547" width="16.7109375" style="285" customWidth="1"/>
    <col min="12548" max="12548" width="15.42578125" style="285" customWidth="1"/>
    <col min="12549" max="12549" width="18.28515625" style="285" customWidth="1"/>
    <col min="12550" max="12550" width="16.85546875" style="285" customWidth="1"/>
    <col min="12551" max="12551" width="14.140625" style="285" customWidth="1"/>
    <col min="12552" max="12552" width="14.28515625" style="285" customWidth="1"/>
    <col min="12553" max="12553" width="12.5703125" style="285" customWidth="1"/>
    <col min="12554" max="12554" width="13" style="285" customWidth="1"/>
    <col min="12555" max="12555" width="14" style="285" customWidth="1"/>
    <col min="12556" max="12556" width="12.85546875" style="285" customWidth="1"/>
    <col min="12557" max="12557" width="1.85546875" style="285" customWidth="1"/>
    <col min="12558" max="12802" width="9.140625" style="285"/>
    <col min="12803" max="12803" width="16.7109375" style="285" customWidth="1"/>
    <col min="12804" max="12804" width="15.42578125" style="285" customWidth="1"/>
    <col min="12805" max="12805" width="18.28515625" style="285" customWidth="1"/>
    <col min="12806" max="12806" width="16.85546875" style="285" customWidth="1"/>
    <col min="12807" max="12807" width="14.140625" style="285" customWidth="1"/>
    <col min="12808" max="12808" width="14.28515625" style="285" customWidth="1"/>
    <col min="12809" max="12809" width="12.5703125" style="285" customWidth="1"/>
    <col min="12810" max="12810" width="13" style="285" customWidth="1"/>
    <col min="12811" max="12811" width="14" style="285" customWidth="1"/>
    <col min="12812" max="12812" width="12.85546875" style="285" customWidth="1"/>
    <col min="12813" max="12813" width="1.85546875" style="285" customWidth="1"/>
    <col min="12814" max="13058" width="9.140625" style="285"/>
    <col min="13059" max="13059" width="16.7109375" style="285" customWidth="1"/>
    <col min="13060" max="13060" width="15.42578125" style="285" customWidth="1"/>
    <col min="13061" max="13061" width="18.28515625" style="285" customWidth="1"/>
    <col min="13062" max="13062" width="16.85546875" style="285" customWidth="1"/>
    <col min="13063" max="13063" width="14.140625" style="285" customWidth="1"/>
    <col min="13064" max="13064" width="14.28515625" style="285" customWidth="1"/>
    <col min="13065" max="13065" width="12.5703125" style="285" customWidth="1"/>
    <col min="13066" max="13066" width="13" style="285" customWidth="1"/>
    <col min="13067" max="13067" width="14" style="285" customWidth="1"/>
    <col min="13068" max="13068" width="12.85546875" style="285" customWidth="1"/>
    <col min="13069" max="13069" width="1.85546875" style="285" customWidth="1"/>
    <col min="13070" max="13314" width="9.140625" style="285"/>
    <col min="13315" max="13315" width="16.7109375" style="285" customWidth="1"/>
    <col min="13316" max="13316" width="15.42578125" style="285" customWidth="1"/>
    <col min="13317" max="13317" width="18.28515625" style="285" customWidth="1"/>
    <col min="13318" max="13318" width="16.85546875" style="285" customWidth="1"/>
    <col min="13319" max="13319" width="14.140625" style="285" customWidth="1"/>
    <col min="13320" max="13320" width="14.28515625" style="285" customWidth="1"/>
    <col min="13321" max="13321" width="12.5703125" style="285" customWidth="1"/>
    <col min="13322" max="13322" width="13" style="285" customWidth="1"/>
    <col min="13323" max="13323" width="14" style="285" customWidth="1"/>
    <col min="13324" max="13324" width="12.85546875" style="285" customWidth="1"/>
    <col min="13325" max="13325" width="1.85546875" style="285" customWidth="1"/>
    <col min="13326" max="13570" width="9.140625" style="285"/>
    <col min="13571" max="13571" width="16.7109375" style="285" customWidth="1"/>
    <col min="13572" max="13572" width="15.42578125" style="285" customWidth="1"/>
    <col min="13573" max="13573" width="18.28515625" style="285" customWidth="1"/>
    <col min="13574" max="13574" width="16.85546875" style="285" customWidth="1"/>
    <col min="13575" max="13575" width="14.140625" style="285" customWidth="1"/>
    <col min="13576" max="13576" width="14.28515625" style="285" customWidth="1"/>
    <col min="13577" max="13577" width="12.5703125" style="285" customWidth="1"/>
    <col min="13578" max="13578" width="13" style="285" customWidth="1"/>
    <col min="13579" max="13579" width="14" style="285" customWidth="1"/>
    <col min="13580" max="13580" width="12.85546875" style="285" customWidth="1"/>
    <col min="13581" max="13581" width="1.85546875" style="285" customWidth="1"/>
    <col min="13582" max="13826" width="9.140625" style="285"/>
    <col min="13827" max="13827" width="16.7109375" style="285" customWidth="1"/>
    <col min="13828" max="13828" width="15.42578125" style="285" customWidth="1"/>
    <col min="13829" max="13829" width="18.28515625" style="285" customWidth="1"/>
    <col min="13830" max="13830" width="16.85546875" style="285" customWidth="1"/>
    <col min="13831" max="13831" width="14.140625" style="285" customWidth="1"/>
    <col min="13832" max="13832" width="14.28515625" style="285" customWidth="1"/>
    <col min="13833" max="13833" width="12.5703125" style="285" customWidth="1"/>
    <col min="13834" max="13834" width="13" style="285" customWidth="1"/>
    <col min="13835" max="13835" width="14" style="285" customWidth="1"/>
    <col min="13836" max="13836" width="12.85546875" style="285" customWidth="1"/>
    <col min="13837" max="13837" width="1.85546875" style="285" customWidth="1"/>
    <col min="13838" max="14082" width="9.140625" style="285"/>
    <col min="14083" max="14083" width="16.7109375" style="285" customWidth="1"/>
    <col min="14084" max="14084" width="15.42578125" style="285" customWidth="1"/>
    <col min="14085" max="14085" width="18.28515625" style="285" customWidth="1"/>
    <col min="14086" max="14086" width="16.85546875" style="285" customWidth="1"/>
    <col min="14087" max="14087" width="14.140625" style="285" customWidth="1"/>
    <col min="14088" max="14088" width="14.28515625" style="285" customWidth="1"/>
    <col min="14089" max="14089" width="12.5703125" style="285" customWidth="1"/>
    <col min="14090" max="14090" width="13" style="285" customWidth="1"/>
    <col min="14091" max="14091" width="14" style="285" customWidth="1"/>
    <col min="14092" max="14092" width="12.85546875" style="285" customWidth="1"/>
    <col min="14093" max="14093" width="1.85546875" style="285" customWidth="1"/>
    <col min="14094" max="14338" width="9.140625" style="285"/>
    <col min="14339" max="14339" width="16.7109375" style="285" customWidth="1"/>
    <col min="14340" max="14340" width="15.42578125" style="285" customWidth="1"/>
    <col min="14341" max="14341" width="18.28515625" style="285" customWidth="1"/>
    <col min="14342" max="14342" width="16.85546875" style="285" customWidth="1"/>
    <col min="14343" max="14343" width="14.140625" style="285" customWidth="1"/>
    <col min="14344" max="14344" width="14.28515625" style="285" customWidth="1"/>
    <col min="14345" max="14345" width="12.5703125" style="285" customWidth="1"/>
    <col min="14346" max="14346" width="13" style="285" customWidth="1"/>
    <col min="14347" max="14347" width="14" style="285" customWidth="1"/>
    <col min="14348" max="14348" width="12.85546875" style="285" customWidth="1"/>
    <col min="14349" max="14349" width="1.85546875" style="285" customWidth="1"/>
    <col min="14350" max="14594" width="9.140625" style="285"/>
    <col min="14595" max="14595" width="16.7109375" style="285" customWidth="1"/>
    <col min="14596" max="14596" width="15.42578125" style="285" customWidth="1"/>
    <col min="14597" max="14597" width="18.28515625" style="285" customWidth="1"/>
    <col min="14598" max="14598" width="16.85546875" style="285" customWidth="1"/>
    <col min="14599" max="14599" width="14.140625" style="285" customWidth="1"/>
    <col min="14600" max="14600" width="14.28515625" style="285" customWidth="1"/>
    <col min="14601" max="14601" width="12.5703125" style="285" customWidth="1"/>
    <col min="14602" max="14602" width="13" style="285" customWidth="1"/>
    <col min="14603" max="14603" width="14" style="285" customWidth="1"/>
    <col min="14604" max="14604" width="12.85546875" style="285" customWidth="1"/>
    <col min="14605" max="14605" width="1.85546875" style="285" customWidth="1"/>
    <col min="14606" max="14850" width="9.140625" style="285"/>
    <col min="14851" max="14851" width="16.7109375" style="285" customWidth="1"/>
    <col min="14852" max="14852" width="15.42578125" style="285" customWidth="1"/>
    <col min="14853" max="14853" width="18.28515625" style="285" customWidth="1"/>
    <col min="14854" max="14854" width="16.85546875" style="285" customWidth="1"/>
    <col min="14855" max="14855" width="14.140625" style="285" customWidth="1"/>
    <col min="14856" max="14856" width="14.28515625" style="285" customWidth="1"/>
    <col min="14857" max="14857" width="12.5703125" style="285" customWidth="1"/>
    <col min="14858" max="14858" width="13" style="285" customWidth="1"/>
    <col min="14859" max="14859" width="14" style="285" customWidth="1"/>
    <col min="14860" max="14860" width="12.85546875" style="285" customWidth="1"/>
    <col min="14861" max="14861" width="1.85546875" style="285" customWidth="1"/>
    <col min="14862" max="15106" width="9.140625" style="285"/>
    <col min="15107" max="15107" width="16.7109375" style="285" customWidth="1"/>
    <col min="15108" max="15108" width="15.42578125" style="285" customWidth="1"/>
    <col min="15109" max="15109" width="18.28515625" style="285" customWidth="1"/>
    <col min="15110" max="15110" width="16.85546875" style="285" customWidth="1"/>
    <col min="15111" max="15111" width="14.140625" style="285" customWidth="1"/>
    <col min="15112" max="15112" width="14.28515625" style="285" customWidth="1"/>
    <col min="15113" max="15113" width="12.5703125" style="285" customWidth="1"/>
    <col min="15114" max="15114" width="13" style="285" customWidth="1"/>
    <col min="15115" max="15115" width="14" style="285" customWidth="1"/>
    <col min="15116" max="15116" width="12.85546875" style="285" customWidth="1"/>
    <col min="15117" max="15117" width="1.85546875" style="285" customWidth="1"/>
    <col min="15118" max="15362" width="9.140625" style="285"/>
    <col min="15363" max="15363" width="16.7109375" style="285" customWidth="1"/>
    <col min="15364" max="15364" width="15.42578125" style="285" customWidth="1"/>
    <col min="15365" max="15365" width="18.28515625" style="285" customWidth="1"/>
    <col min="15366" max="15366" width="16.85546875" style="285" customWidth="1"/>
    <col min="15367" max="15367" width="14.140625" style="285" customWidth="1"/>
    <col min="15368" max="15368" width="14.28515625" style="285" customWidth="1"/>
    <col min="15369" max="15369" width="12.5703125" style="285" customWidth="1"/>
    <col min="15370" max="15370" width="13" style="285" customWidth="1"/>
    <col min="15371" max="15371" width="14" style="285" customWidth="1"/>
    <col min="15372" max="15372" width="12.85546875" style="285" customWidth="1"/>
    <col min="15373" max="15373" width="1.85546875" style="285" customWidth="1"/>
    <col min="15374" max="15618" width="9.140625" style="285"/>
    <col min="15619" max="15619" width="16.7109375" style="285" customWidth="1"/>
    <col min="15620" max="15620" width="15.42578125" style="285" customWidth="1"/>
    <col min="15621" max="15621" width="18.28515625" style="285" customWidth="1"/>
    <col min="15622" max="15622" width="16.85546875" style="285" customWidth="1"/>
    <col min="15623" max="15623" width="14.140625" style="285" customWidth="1"/>
    <col min="15624" max="15624" width="14.28515625" style="285" customWidth="1"/>
    <col min="15625" max="15625" width="12.5703125" style="285" customWidth="1"/>
    <col min="15626" max="15626" width="13" style="285" customWidth="1"/>
    <col min="15627" max="15627" width="14" style="285" customWidth="1"/>
    <col min="15628" max="15628" width="12.85546875" style="285" customWidth="1"/>
    <col min="15629" max="15629" width="1.85546875" style="285" customWidth="1"/>
    <col min="15630" max="15874" width="9.140625" style="285"/>
    <col min="15875" max="15875" width="16.7109375" style="285" customWidth="1"/>
    <col min="15876" max="15876" width="15.42578125" style="285" customWidth="1"/>
    <col min="15877" max="15877" width="18.28515625" style="285" customWidth="1"/>
    <col min="15878" max="15878" width="16.85546875" style="285" customWidth="1"/>
    <col min="15879" max="15879" width="14.140625" style="285" customWidth="1"/>
    <col min="15880" max="15880" width="14.28515625" style="285" customWidth="1"/>
    <col min="15881" max="15881" width="12.5703125" style="285" customWidth="1"/>
    <col min="15882" max="15882" width="13" style="285" customWidth="1"/>
    <col min="15883" max="15883" width="14" style="285" customWidth="1"/>
    <col min="15884" max="15884" width="12.85546875" style="285" customWidth="1"/>
    <col min="15885" max="15885" width="1.85546875" style="285" customWidth="1"/>
    <col min="15886" max="16130" width="9.140625" style="285"/>
    <col min="16131" max="16131" width="16.7109375" style="285" customWidth="1"/>
    <col min="16132" max="16132" width="15.42578125" style="285" customWidth="1"/>
    <col min="16133" max="16133" width="18.28515625" style="285" customWidth="1"/>
    <col min="16134" max="16134" width="16.85546875" style="285" customWidth="1"/>
    <col min="16135" max="16135" width="14.140625" style="285" customWidth="1"/>
    <col min="16136" max="16136" width="14.28515625" style="285" customWidth="1"/>
    <col min="16137" max="16137" width="12.5703125" style="285" customWidth="1"/>
    <col min="16138" max="16138" width="13" style="285" customWidth="1"/>
    <col min="16139" max="16139" width="14" style="285" customWidth="1"/>
    <col min="16140" max="16140" width="12.85546875" style="285" customWidth="1"/>
    <col min="16141" max="16141" width="1.85546875" style="285" customWidth="1"/>
    <col min="16142" max="16384" width="9.140625" style="285"/>
  </cols>
  <sheetData>
    <row r="1" spans="1:12" s="356" customFormat="1" ht="15.75" x14ac:dyDescent="0.25">
      <c r="A1" s="357"/>
      <c r="B1" s="357"/>
      <c r="C1" s="357"/>
    </row>
    <row r="2" spans="1:12" s="356" customFormat="1" x14ac:dyDescent="0.25">
      <c r="A2" s="358"/>
      <c r="B2" s="358"/>
      <c r="C2" s="358"/>
    </row>
    <row r="3" spans="1:12" s="356" customFormat="1" x14ac:dyDescent="0.25">
      <c r="A3" s="359"/>
      <c r="B3" s="359"/>
      <c r="C3" s="359"/>
    </row>
    <row r="4" spans="1:12" s="356" customFormat="1" x14ac:dyDescent="0.25"/>
    <row r="5" spans="1:12" s="356" customFormat="1" x14ac:dyDescent="0.25">
      <c r="I5" s="358" t="s">
        <v>107</v>
      </c>
    </row>
    <row r="6" spans="1:12" s="356" customFormat="1" x14ac:dyDescent="0.25"/>
    <row r="7" spans="1:12" s="356" customFormat="1" ht="15.75" x14ac:dyDescent="0.25">
      <c r="A7" s="357"/>
      <c r="B7" s="357"/>
      <c r="C7" s="357"/>
    </row>
    <row r="8" spans="1:12" customFormat="1" ht="11.65" customHeight="1" thickBot="1" x14ac:dyDescent="0.3">
      <c r="A8" s="140"/>
      <c r="B8" s="140"/>
      <c r="C8" s="140"/>
    </row>
    <row r="9" spans="1:12" s="352" customFormat="1" ht="16.5" thickBot="1" x14ac:dyDescent="0.3">
      <c r="A9" s="355" t="s">
        <v>106</v>
      </c>
      <c r="B9" s="355"/>
      <c r="C9" s="355"/>
      <c r="D9" s="355"/>
      <c r="E9" s="355"/>
      <c r="F9" s="354"/>
      <c r="G9" s="354"/>
      <c r="H9" s="128" t="s">
        <v>105</v>
      </c>
      <c r="I9" s="127">
        <v>43830</v>
      </c>
      <c r="J9" s="353"/>
    </row>
    <row r="10" spans="1:12" x14ac:dyDescent="0.25">
      <c r="A10" s="315"/>
      <c r="B10" s="307"/>
      <c r="C10" s="307"/>
      <c r="D10" s="307"/>
      <c r="E10" s="307"/>
      <c r="F10" s="307"/>
      <c r="G10" s="307"/>
      <c r="H10" s="307"/>
      <c r="I10" s="307"/>
      <c r="J10" s="306"/>
    </row>
    <row r="11" spans="1:12" x14ac:dyDescent="0.25">
      <c r="A11" s="351"/>
      <c r="B11" s="350" t="s">
        <v>195</v>
      </c>
      <c r="C11" s="350"/>
      <c r="D11" s="126" t="s">
        <v>114</v>
      </c>
      <c r="E11" s="307"/>
      <c r="F11" s="307"/>
      <c r="G11" s="307"/>
      <c r="H11" s="307"/>
      <c r="I11" s="307"/>
      <c r="J11" s="306"/>
      <c r="K11" s="336"/>
    </row>
    <row r="12" spans="1:12" ht="6.75" customHeight="1" x14ac:dyDescent="0.25">
      <c r="A12" s="313"/>
      <c r="B12" s="312"/>
      <c r="C12" s="312"/>
      <c r="D12" s="314"/>
      <c r="E12" s="307"/>
      <c r="F12" s="307"/>
      <c r="G12" s="307"/>
      <c r="H12" s="307"/>
      <c r="I12" s="307"/>
      <c r="J12" s="306"/>
      <c r="K12" s="336"/>
      <c r="L12" s="336"/>
    </row>
    <row r="13" spans="1:12" x14ac:dyDescent="0.25">
      <c r="A13" s="313"/>
      <c r="B13" s="312"/>
      <c r="C13" s="361" t="s">
        <v>108</v>
      </c>
      <c r="D13" s="360"/>
      <c r="E13" s="360"/>
      <c r="F13" s="360"/>
      <c r="G13" s="360"/>
      <c r="H13" s="360"/>
      <c r="I13" s="360"/>
      <c r="J13" s="306"/>
      <c r="K13" s="336"/>
      <c r="L13" s="336"/>
    </row>
    <row r="14" spans="1:12" x14ac:dyDescent="0.25">
      <c r="A14" s="313"/>
      <c r="B14" s="312"/>
      <c r="C14" s="362" t="s">
        <v>109</v>
      </c>
      <c r="D14" s="360"/>
      <c r="E14" s="360"/>
      <c r="F14" s="360"/>
      <c r="G14" s="360"/>
      <c r="H14" s="360"/>
      <c r="I14" s="360"/>
      <c r="J14" s="306"/>
      <c r="K14" s="336"/>
      <c r="L14" s="336"/>
    </row>
    <row r="15" spans="1:12" x14ac:dyDescent="0.25">
      <c r="A15" s="313"/>
      <c r="B15" s="312"/>
      <c r="C15" s="362" t="s">
        <v>110</v>
      </c>
      <c r="D15" s="360"/>
      <c r="E15" s="360"/>
      <c r="F15" s="360"/>
      <c r="G15" s="360"/>
      <c r="H15" s="360"/>
      <c r="I15" s="360"/>
      <c r="J15" s="306"/>
      <c r="K15" s="336"/>
      <c r="L15" s="336"/>
    </row>
    <row r="16" spans="1:12" x14ac:dyDescent="0.25">
      <c r="A16" s="313"/>
      <c r="B16" s="312"/>
      <c r="C16" s="363" t="s">
        <v>111</v>
      </c>
      <c r="D16" s="360"/>
      <c r="E16" s="360"/>
      <c r="F16" s="360"/>
      <c r="G16" s="360"/>
      <c r="H16" s="360"/>
      <c r="I16" s="360"/>
      <c r="J16" s="306"/>
      <c r="K16" s="336"/>
    </row>
    <row r="17" spans="1:11" x14ac:dyDescent="0.25">
      <c r="A17" s="313"/>
      <c r="B17" s="312"/>
      <c r="C17" s="363" t="s">
        <v>112</v>
      </c>
      <c r="D17" s="360"/>
      <c r="E17" s="360"/>
      <c r="F17" s="360"/>
      <c r="G17" s="360"/>
      <c r="H17" s="360"/>
      <c r="I17" s="360"/>
      <c r="J17" s="306"/>
      <c r="K17" s="336"/>
    </row>
    <row r="18" spans="1:11" x14ac:dyDescent="0.25">
      <c r="A18" s="313"/>
      <c r="B18" s="312"/>
      <c r="C18" s="363" t="s">
        <v>113</v>
      </c>
      <c r="D18" s="360"/>
      <c r="E18" s="360"/>
      <c r="F18" s="360"/>
      <c r="G18" s="360"/>
      <c r="H18" s="360"/>
      <c r="I18" s="360"/>
      <c r="J18" s="306"/>
      <c r="K18" s="336"/>
    </row>
    <row r="19" spans="1:11" x14ac:dyDescent="0.25">
      <c r="A19" s="313"/>
      <c r="B19" s="312"/>
      <c r="C19" s="312"/>
      <c r="D19" s="349"/>
      <c r="E19" s="307"/>
      <c r="F19" s="307"/>
      <c r="G19" s="307"/>
      <c r="H19" s="307"/>
      <c r="I19" s="307"/>
      <c r="J19" s="306"/>
    </row>
    <row r="20" spans="1:11" x14ac:dyDescent="0.25">
      <c r="A20" s="343" t="s">
        <v>194</v>
      </c>
      <c r="B20" s="342"/>
      <c r="C20" s="342"/>
      <c r="D20" s="342"/>
      <c r="E20" s="341"/>
      <c r="F20" s="307"/>
      <c r="G20" s="307"/>
      <c r="H20" s="307"/>
      <c r="I20" s="307"/>
      <c r="J20" s="306"/>
    </row>
    <row r="21" spans="1:11" ht="2.85" customHeight="1" thickBot="1" x14ac:dyDescent="0.3">
      <c r="A21" s="338"/>
      <c r="B21" s="337"/>
      <c r="C21" s="307"/>
      <c r="D21" s="307"/>
      <c r="E21" s="307"/>
      <c r="F21" s="307"/>
      <c r="G21" s="307"/>
      <c r="H21" s="307"/>
      <c r="I21" s="307"/>
      <c r="J21" s="306"/>
    </row>
    <row r="22" spans="1:11" ht="15.75" thickBot="1" x14ac:dyDescent="0.3">
      <c r="A22" s="315"/>
      <c r="B22" s="314" t="s">
        <v>193</v>
      </c>
      <c r="C22" s="314"/>
      <c r="D22" s="307"/>
      <c r="E22" s="307"/>
      <c r="F22" s="307"/>
      <c r="G22" s="307"/>
      <c r="H22" s="307"/>
      <c r="I22" s="348"/>
      <c r="J22" s="306"/>
    </row>
    <row r="23" spans="1:11" x14ac:dyDescent="0.25">
      <c r="A23" s="315"/>
      <c r="B23" s="312" t="s">
        <v>192</v>
      </c>
      <c r="C23" s="312"/>
      <c r="D23" s="307"/>
      <c r="E23" s="307"/>
      <c r="F23" s="307"/>
      <c r="G23" s="307"/>
      <c r="H23" s="307"/>
      <c r="I23" s="307"/>
      <c r="J23" s="306"/>
    </row>
    <row r="24" spans="1:11" ht="7.5" customHeight="1" x14ac:dyDescent="0.25">
      <c r="A24" s="315"/>
      <c r="B24" s="312"/>
      <c r="C24" s="312"/>
      <c r="D24" s="307"/>
      <c r="E24" s="307"/>
      <c r="F24" s="307"/>
      <c r="G24" s="307"/>
      <c r="H24" s="307"/>
      <c r="I24" s="307"/>
      <c r="J24" s="306"/>
    </row>
    <row r="25" spans="1:11" x14ac:dyDescent="0.25">
      <c r="A25" s="315"/>
      <c r="B25" s="312" t="s">
        <v>191</v>
      </c>
      <c r="C25" s="312"/>
      <c r="D25" s="307"/>
      <c r="E25" s="307"/>
      <c r="F25" s="307"/>
      <c r="G25" s="307"/>
      <c r="H25" s="307"/>
      <c r="I25" s="347"/>
      <c r="J25" s="306"/>
    </row>
    <row r="26" spans="1:11" x14ac:dyDescent="0.25">
      <c r="A26" s="315"/>
      <c r="B26" s="312" t="s">
        <v>190</v>
      </c>
      <c r="C26" s="312"/>
      <c r="D26" s="307"/>
      <c r="E26" s="307"/>
      <c r="F26" s="307"/>
      <c r="G26" s="307"/>
      <c r="H26" s="307"/>
      <c r="I26" s="307"/>
      <c r="J26" s="306"/>
    </row>
    <row r="27" spans="1:11" x14ac:dyDescent="0.25">
      <c r="A27" s="315"/>
      <c r="B27" s="312" t="s">
        <v>189</v>
      </c>
      <c r="C27" s="312"/>
      <c r="D27" s="307"/>
      <c r="E27" s="307"/>
      <c r="F27" s="307"/>
      <c r="G27" s="307"/>
      <c r="H27" s="307"/>
      <c r="I27" s="307"/>
      <c r="J27" s="306"/>
    </row>
    <row r="28" spans="1:11" ht="7.5" customHeight="1" x14ac:dyDescent="0.25">
      <c r="A28" s="315"/>
      <c r="B28" s="312"/>
      <c r="C28" s="312"/>
      <c r="D28" s="307"/>
      <c r="E28" s="307"/>
      <c r="F28" s="307"/>
      <c r="G28" s="307"/>
      <c r="H28" s="307"/>
      <c r="I28" s="307"/>
      <c r="J28" s="306"/>
    </row>
    <row r="29" spans="1:11" x14ac:dyDescent="0.25">
      <c r="A29" s="315"/>
      <c r="B29" s="312" t="s">
        <v>188</v>
      </c>
      <c r="C29" s="312"/>
      <c r="D29" s="307"/>
      <c r="E29" s="307"/>
      <c r="F29" s="307"/>
      <c r="G29" s="307"/>
      <c r="H29" s="307"/>
      <c r="I29" s="346"/>
      <c r="J29" s="306"/>
    </row>
    <row r="30" spans="1:11" ht="8.1" customHeight="1" x14ac:dyDescent="0.25">
      <c r="A30" s="315"/>
      <c r="B30" s="312"/>
      <c r="C30" s="312"/>
      <c r="D30" s="307"/>
      <c r="E30" s="307"/>
      <c r="F30" s="307"/>
      <c r="G30" s="307"/>
      <c r="H30" s="307"/>
      <c r="I30" s="307"/>
      <c r="J30" s="306"/>
    </row>
    <row r="31" spans="1:11" x14ac:dyDescent="0.25">
      <c r="A31" s="315"/>
      <c r="B31" s="312" t="s">
        <v>187</v>
      </c>
      <c r="C31" s="312"/>
      <c r="D31" s="307"/>
      <c r="E31" s="307"/>
      <c r="F31" s="307"/>
      <c r="G31" s="307"/>
      <c r="H31" s="307"/>
      <c r="I31" s="345"/>
      <c r="J31" s="306"/>
    </row>
    <row r="32" spans="1:11" x14ac:dyDescent="0.25">
      <c r="A32" s="315"/>
      <c r="B32" s="312" t="s">
        <v>186</v>
      </c>
      <c r="C32" s="312"/>
      <c r="D32" s="307"/>
      <c r="E32" s="307"/>
      <c r="F32" s="307"/>
      <c r="G32" s="307"/>
      <c r="H32" s="307"/>
      <c r="I32" s="307"/>
      <c r="J32" s="306"/>
    </row>
    <row r="33" spans="1:11" x14ac:dyDescent="0.25">
      <c r="A33" s="344"/>
      <c r="B33" s="307"/>
      <c r="C33" s="307"/>
      <c r="D33" s="307"/>
      <c r="E33" s="307"/>
      <c r="F33" s="307"/>
      <c r="G33" s="307"/>
      <c r="H33" s="307"/>
      <c r="I33" s="307"/>
      <c r="J33" s="306"/>
    </row>
    <row r="34" spans="1:11" x14ac:dyDescent="0.25">
      <c r="A34" s="343" t="s">
        <v>185</v>
      </c>
      <c r="B34" s="342"/>
      <c r="C34" s="342"/>
      <c r="D34" s="342"/>
      <c r="E34" s="341"/>
      <c r="F34" s="340"/>
      <c r="G34" s="340"/>
      <c r="H34" s="340"/>
      <c r="I34" s="339"/>
      <c r="J34" s="306"/>
    </row>
    <row r="35" spans="1:11" ht="2.85" customHeight="1" x14ac:dyDescent="0.25">
      <c r="A35" s="338"/>
      <c r="B35" s="337"/>
      <c r="C35" s="307"/>
      <c r="D35" s="307"/>
      <c r="E35" s="307"/>
      <c r="F35" s="307"/>
      <c r="G35" s="307"/>
      <c r="H35" s="307"/>
      <c r="I35" s="335"/>
      <c r="J35" s="306"/>
    </row>
    <row r="36" spans="1:11" x14ac:dyDescent="0.25">
      <c r="A36" s="315"/>
      <c r="B36" s="312" t="s">
        <v>184</v>
      </c>
      <c r="C36" s="312"/>
      <c r="D36" s="307"/>
      <c r="E36" s="307"/>
      <c r="F36" s="307"/>
      <c r="G36" s="307"/>
      <c r="H36" s="307"/>
      <c r="I36" s="335"/>
      <c r="J36" s="306"/>
    </row>
    <row r="37" spans="1:11" x14ac:dyDescent="0.25">
      <c r="A37" s="315"/>
      <c r="B37" s="312" t="s">
        <v>183</v>
      </c>
      <c r="C37" s="312"/>
      <c r="D37" s="307"/>
      <c r="E37" s="307"/>
      <c r="F37" s="307"/>
      <c r="G37" s="307"/>
      <c r="H37" s="307"/>
      <c r="I37" s="335"/>
      <c r="J37" s="306"/>
      <c r="K37" s="336"/>
    </row>
    <row r="38" spans="1:11" ht="7.5" customHeight="1" x14ac:dyDescent="0.25">
      <c r="A38" s="315"/>
      <c r="B38" s="312"/>
      <c r="C38" s="312"/>
      <c r="D38" s="307"/>
      <c r="E38" s="307"/>
      <c r="F38" s="307"/>
      <c r="G38" s="307"/>
      <c r="H38" s="307"/>
      <c r="I38" s="335"/>
      <c r="J38" s="306"/>
      <c r="K38" s="336"/>
    </row>
    <row r="39" spans="1:11" x14ac:dyDescent="0.25">
      <c r="A39" s="315"/>
      <c r="B39" s="312" t="s">
        <v>104</v>
      </c>
      <c r="C39" s="312"/>
      <c r="D39" s="307"/>
      <c r="E39" s="307"/>
      <c r="F39" s="307"/>
      <c r="G39" s="307"/>
      <c r="H39" s="307"/>
      <c r="I39" s="335"/>
      <c r="J39" s="306"/>
    </row>
    <row r="40" spans="1:11" ht="4.7" customHeight="1" x14ac:dyDescent="0.25">
      <c r="A40" s="313"/>
      <c r="B40" s="312"/>
      <c r="C40" s="312"/>
      <c r="D40" s="307"/>
      <c r="E40" s="307"/>
      <c r="F40" s="307"/>
      <c r="G40" s="307"/>
      <c r="H40" s="307"/>
      <c r="I40" s="335"/>
      <c r="J40" s="306"/>
    </row>
    <row r="41" spans="1:11" x14ac:dyDescent="0.25">
      <c r="A41" s="334"/>
      <c r="B41" s="331"/>
      <c r="C41" s="331"/>
      <c r="D41" s="330" t="s">
        <v>182</v>
      </c>
      <c r="E41" s="333"/>
      <c r="F41" s="332"/>
      <c r="G41" s="331"/>
      <c r="H41" s="330" t="s">
        <v>181</v>
      </c>
      <c r="I41" s="329"/>
      <c r="J41" s="306"/>
    </row>
    <row r="42" spans="1:11" ht="12.75" customHeight="1" x14ac:dyDescent="0.25">
      <c r="A42" s="315"/>
      <c r="B42" s="307"/>
      <c r="C42" s="307"/>
      <c r="D42" s="307"/>
      <c r="E42" s="307"/>
      <c r="F42" s="307"/>
      <c r="G42" s="307"/>
      <c r="H42" s="307"/>
      <c r="I42" s="307"/>
      <c r="J42" s="306"/>
    </row>
    <row r="43" spans="1:11" x14ac:dyDescent="0.25">
      <c r="A43" s="315"/>
      <c r="B43" s="307"/>
      <c r="C43" s="307"/>
      <c r="D43" s="328" t="s">
        <v>180</v>
      </c>
      <c r="E43" s="327"/>
      <c r="F43" s="327"/>
      <c r="G43" s="327"/>
      <c r="H43" s="327"/>
      <c r="I43" s="326"/>
      <c r="J43" s="306"/>
    </row>
    <row r="44" spans="1:11" x14ac:dyDescent="0.25">
      <c r="A44" s="315"/>
      <c r="B44" s="307"/>
      <c r="C44" s="307"/>
      <c r="D44" s="325" t="s">
        <v>179</v>
      </c>
      <c r="E44" s="324"/>
      <c r="F44" s="324"/>
      <c r="G44" s="324"/>
      <c r="H44" s="324"/>
      <c r="I44" s="323"/>
      <c r="J44" s="306"/>
    </row>
    <row r="45" spans="1:11" x14ac:dyDescent="0.25">
      <c r="A45" s="315"/>
      <c r="B45" s="307"/>
      <c r="C45" s="307"/>
      <c r="D45" s="322" t="s">
        <v>178</v>
      </c>
      <c r="E45" s="321"/>
      <c r="F45" s="321"/>
      <c r="G45" s="321"/>
      <c r="H45" s="321"/>
      <c r="I45" s="320"/>
      <c r="J45" s="306"/>
    </row>
    <row r="46" spans="1:11" ht="4.7" customHeight="1" x14ac:dyDescent="0.25">
      <c r="A46" s="319"/>
      <c r="B46" s="314"/>
      <c r="C46" s="314"/>
      <c r="D46" s="307"/>
      <c r="E46" s="307"/>
      <c r="F46" s="307"/>
      <c r="G46" s="307"/>
      <c r="H46" s="307"/>
      <c r="I46" s="307"/>
      <c r="J46" s="306"/>
    </row>
    <row r="47" spans="1:11" ht="15.75" thickBot="1" x14ac:dyDescent="0.3">
      <c r="A47" s="319"/>
      <c r="B47" s="314"/>
      <c r="C47" s="314"/>
      <c r="D47" s="307"/>
      <c r="E47" s="307"/>
      <c r="F47" s="307"/>
      <c r="G47" s="307"/>
      <c r="H47" s="307"/>
      <c r="I47" s="307"/>
      <c r="J47" s="306"/>
    </row>
    <row r="48" spans="1:11" ht="15.75" thickBot="1" x14ac:dyDescent="0.3">
      <c r="A48" s="318" t="s">
        <v>177</v>
      </c>
      <c r="B48" s="317"/>
      <c r="C48" s="317"/>
      <c r="D48" s="316"/>
      <c r="E48" s="307"/>
      <c r="F48" s="307"/>
      <c r="G48" s="307"/>
      <c r="H48" s="307"/>
      <c r="I48" s="307"/>
      <c r="J48" s="306"/>
    </row>
    <row r="49" spans="1:10" ht="4.1500000000000004" customHeight="1" x14ac:dyDescent="0.25">
      <c r="A49" s="315"/>
      <c r="B49" s="307"/>
      <c r="C49" s="307"/>
      <c r="D49" s="307"/>
      <c r="E49" s="307"/>
      <c r="F49" s="307"/>
      <c r="G49" s="307"/>
      <c r="H49" s="307"/>
      <c r="I49" s="307"/>
      <c r="J49" s="306"/>
    </row>
    <row r="50" spans="1:10" x14ac:dyDescent="0.25">
      <c r="A50" s="315"/>
      <c r="B50" s="312" t="s">
        <v>176</v>
      </c>
      <c r="C50" s="312"/>
      <c r="D50" s="307"/>
      <c r="E50" s="307"/>
      <c r="F50" s="307"/>
      <c r="G50" s="307"/>
      <c r="H50" s="307"/>
      <c r="I50" s="307"/>
      <c r="J50" s="306"/>
    </row>
    <row r="51" spans="1:10" x14ac:dyDescent="0.25">
      <c r="A51" s="315"/>
      <c r="B51" s="312" t="s">
        <v>175</v>
      </c>
      <c r="C51" s="312"/>
      <c r="D51" s="307"/>
      <c r="E51" s="307"/>
      <c r="F51" s="307"/>
      <c r="G51" s="307"/>
      <c r="H51" s="307"/>
      <c r="I51" s="307"/>
      <c r="J51" s="306"/>
    </row>
    <row r="52" spans="1:10" x14ac:dyDescent="0.25">
      <c r="A52" s="315"/>
      <c r="B52" s="312" t="s">
        <v>103</v>
      </c>
      <c r="C52" s="312"/>
      <c r="D52" s="307"/>
      <c r="E52" s="307"/>
      <c r="F52" s="307"/>
      <c r="G52" s="307"/>
      <c r="H52" s="307"/>
      <c r="I52" s="307"/>
      <c r="J52" s="306"/>
    </row>
    <row r="53" spans="1:10" ht="8.65" customHeight="1" x14ac:dyDescent="0.25">
      <c r="A53" s="315"/>
      <c r="B53" s="312"/>
      <c r="C53" s="312"/>
      <c r="D53" s="307"/>
      <c r="E53" s="307"/>
      <c r="F53" s="307"/>
      <c r="G53" s="307"/>
      <c r="H53" s="307"/>
      <c r="I53" s="307"/>
      <c r="J53" s="306"/>
    </row>
    <row r="54" spans="1:10" ht="11.65" customHeight="1" x14ac:dyDescent="0.25">
      <c r="A54" s="315"/>
      <c r="B54" s="312"/>
      <c r="C54" s="312"/>
      <c r="D54" s="307"/>
      <c r="E54" s="307"/>
      <c r="F54" s="307"/>
      <c r="G54" s="307"/>
      <c r="H54" s="307"/>
      <c r="I54" s="307"/>
      <c r="J54" s="306"/>
    </row>
    <row r="55" spans="1:10" x14ac:dyDescent="0.25">
      <c r="A55" s="315"/>
      <c r="B55" s="314" t="s">
        <v>174</v>
      </c>
      <c r="C55" s="314"/>
      <c r="D55" s="307"/>
      <c r="E55" s="307"/>
      <c r="F55" s="307"/>
      <c r="G55" s="307"/>
      <c r="H55" s="307"/>
      <c r="I55" s="307"/>
      <c r="J55" s="306"/>
    </row>
    <row r="56" spans="1:10" x14ac:dyDescent="0.25">
      <c r="A56" s="315"/>
      <c r="B56" s="314" t="s">
        <v>173</v>
      </c>
      <c r="C56" s="314"/>
      <c r="D56" s="307"/>
      <c r="E56" s="307"/>
      <c r="F56" s="307"/>
      <c r="G56" s="307"/>
      <c r="H56" s="307"/>
      <c r="I56" s="307"/>
      <c r="J56" s="306"/>
    </row>
    <row r="57" spans="1:10" ht="6" customHeight="1" x14ac:dyDescent="0.25">
      <c r="A57" s="313"/>
      <c r="B57" s="312"/>
      <c r="C57" s="312"/>
      <c r="D57" s="307"/>
      <c r="E57" s="307"/>
      <c r="F57" s="307"/>
      <c r="G57" s="307"/>
      <c r="H57" s="307"/>
      <c r="I57" s="307"/>
      <c r="J57" s="306"/>
    </row>
    <row r="58" spans="1:10" ht="15.75" x14ac:dyDescent="0.3">
      <c r="A58" s="311"/>
      <c r="B58" s="310"/>
      <c r="C58" s="310"/>
      <c r="D58" s="309" t="s">
        <v>102</v>
      </c>
      <c r="E58" s="307"/>
      <c r="F58" s="307"/>
      <c r="G58" s="307"/>
      <c r="H58" s="308" t="s">
        <v>101</v>
      </c>
      <c r="I58" s="307"/>
      <c r="J58" s="306"/>
    </row>
    <row r="59" spans="1:10" ht="4.5" customHeight="1" thickBot="1" x14ac:dyDescent="0.3">
      <c r="A59" s="305"/>
      <c r="B59" s="304"/>
      <c r="C59" s="304"/>
      <c r="D59" s="304"/>
      <c r="E59" s="304"/>
      <c r="F59" s="304"/>
      <c r="G59" s="304"/>
      <c r="H59" s="304"/>
      <c r="I59" s="304"/>
      <c r="J59" s="303"/>
    </row>
    <row r="60" spans="1:10" ht="15.75" thickBot="1" x14ac:dyDescent="0.3"/>
    <row r="61" spans="1:10" ht="15.75" thickTop="1" x14ac:dyDescent="0.25">
      <c r="A61" s="302" t="s">
        <v>172</v>
      </c>
      <c r="B61" s="301"/>
      <c r="C61" s="301"/>
      <c r="D61" s="301"/>
      <c r="E61" s="301"/>
      <c r="F61" s="301"/>
      <c r="G61" s="301"/>
      <c r="H61" s="301"/>
      <c r="I61" s="301"/>
      <c r="J61" s="300"/>
    </row>
    <row r="62" spans="1:10" s="293" customFormat="1" ht="15" customHeight="1" x14ac:dyDescent="0.25">
      <c r="A62" s="299" t="s">
        <v>171</v>
      </c>
      <c r="B62" s="298"/>
      <c r="C62" s="298"/>
      <c r="D62" s="298"/>
      <c r="E62" s="298"/>
      <c r="F62" s="298"/>
      <c r="G62" s="298"/>
      <c r="H62" s="298"/>
      <c r="I62" s="298"/>
      <c r="J62" s="297"/>
    </row>
    <row r="63" spans="1:10" s="293" customFormat="1" ht="15" customHeight="1" x14ac:dyDescent="0.25">
      <c r="A63" s="299" t="s">
        <v>170</v>
      </c>
      <c r="B63" s="298"/>
      <c r="C63" s="298"/>
      <c r="D63" s="298"/>
      <c r="E63" s="298"/>
      <c r="F63" s="298"/>
      <c r="G63" s="298"/>
      <c r="H63" s="298"/>
      <c r="I63" s="298"/>
      <c r="J63" s="297"/>
    </row>
    <row r="64" spans="1:10" s="293" customFormat="1" ht="15" customHeight="1" x14ac:dyDescent="0.25">
      <c r="A64" s="299" t="s">
        <v>169</v>
      </c>
      <c r="B64" s="298"/>
      <c r="C64" s="298"/>
      <c r="D64" s="298"/>
      <c r="E64" s="298"/>
      <c r="F64" s="298"/>
      <c r="G64" s="298"/>
      <c r="H64" s="298"/>
      <c r="I64" s="298"/>
      <c r="J64" s="297"/>
    </row>
    <row r="65" spans="1:10" s="293" customFormat="1" ht="15" customHeight="1" thickBot="1" x14ac:dyDescent="0.3">
      <c r="A65" s="296" t="s">
        <v>100</v>
      </c>
      <c r="B65" s="295"/>
      <c r="C65" s="295"/>
      <c r="D65" s="295"/>
      <c r="E65" s="295"/>
      <c r="F65" s="295"/>
      <c r="G65" s="295"/>
      <c r="H65" s="295"/>
      <c r="I65" s="295"/>
      <c r="J65" s="294"/>
    </row>
    <row r="66" spans="1:10" ht="11.65" customHeight="1" thickTop="1" x14ac:dyDescent="0.25">
      <c r="A66" s="292"/>
      <c r="B66" s="292"/>
      <c r="C66" s="292"/>
      <c r="D66" s="292"/>
      <c r="E66" s="292"/>
      <c r="F66" s="292"/>
      <c r="G66" s="292"/>
      <c r="H66" s="292"/>
      <c r="I66" s="292"/>
      <c r="J66" s="292"/>
    </row>
    <row r="67" spans="1:10" ht="13.35" customHeight="1" x14ac:dyDescent="0.25">
      <c r="A67" s="291" t="s">
        <v>168</v>
      </c>
      <c r="B67" s="291"/>
      <c r="C67" s="291"/>
      <c r="D67" s="290"/>
      <c r="E67" s="287"/>
      <c r="F67" s="287"/>
      <c r="G67" s="287"/>
      <c r="H67" s="287"/>
      <c r="I67" s="287"/>
      <c r="J67" s="287"/>
    </row>
    <row r="68" spans="1:10" ht="13.35" customHeight="1" x14ac:dyDescent="0.25">
      <c r="A68" s="289" t="s">
        <v>167</v>
      </c>
      <c r="B68" s="289"/>
      <c r="C68" s="289"/>
      <c r="D68" s="288"/>
      <c r="E68" s="287"/>
      <c r="F68" s="287"/>
      <c r="G68" s="287"/>
      <c r="H68" s="287"/>
      <c r="I68" s="287"/>
      <c r="J68" s="287"/>
    </row>
    <row r="69" spans="1:10" x14ac:dyDescent="0.25">
      <c r="A69" s="286"/>
      <c r="B69" s="286"/>
      <c r="C69" s="286"/>
    </row>
  </sheetData>
  <sheetProtection algorithmName="SHA-512" hashValue="pgrvr7gBXQ0nGT5BUtByQoD8UX1idLLxLz4UEaPtd37xAE7rOHJFVnbHRoJNAAsYVx9+dM1cynzc9fCOc1qqgg==" saltValue="w4YB0SnpckqU2E/+HwOHgw==" spinCount="100000" sheet="1" objects="1" scenarios="1"/>
  <mergeCells count="12">
    <mergeCell ref="A63:J63"/>
    <mergeCell ref="A64:J64"/>
    <mergeCell ref="B11:C11"/>
    <mergeCell ref="A34:E34"/>
    <mergeCell ref="A65:J65"/>
    <mergeCell ref="D43:I43"/>
    <mergeCell ref="D45:I45"/>
    <mergeCell ref="A20:E20"/>
    <mergeCell ref="D44:I44"/>
    <mergeCell ref="A48:D48"/>
    <mergeCell ref="A61:J61"/>
    <mergeCell ref="A62:J62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64"/>
  <sheetViews>
    <sheetView showGridLines="0" zoomScale="95" zoomScaleNormal="95" workbookViewId="0">
      <selection activeCell="L17" sqref="L17"/>
    </sheetView>
  </sheetViews>
  <sheetFormatPr defaultColWidth="9.140625" defaultRowHeight="12.75" x14ac:dyDescent="0.2"/>
  <cols>
    <col min="1" max="1" width="25.5703125" style="1" customWidth="1"/>
    <col min="2" max="2" width="20.5703125" style="1" customWidth="1"/>
    <col min="3" max="3" width="4.28515625" style="1" customWidth="1"/>
    <col min="4" max="4" width="15" style="1" customWidth="1"/>
    <col min="5" max="5" width="10.42578125" style="1" customWidth="1"/>
    <col min="6" max="6" width="7" style="1" customWidth="1"/>
    <col min="7" max="7" width="0.42578125" style="1" customWidth="1"/>
    <col min="8" max="8" width="4" style="1" customWidth="1"/>
    <col min="9" max="9" width="8.85546875" style="1" customWidth="1"/>
    <col min="10" max="10" width="0.28515625" style="1" customWidth="1"/>
    <col min="11" max="11" width="2.42578125" style="1" customWidth="1"/>
    <col min="12" max="13" width="9.85546875" style="1" customWidth="1"/>
    <col min="14" max="14" width="19.140625" style="1" customWidth="1"/>
    <col min="15" max="15" width="11.28515625" style="1" customWidth="1"/>
    <col min="16" max="16" width="36.28515625" style="1" customWidth="1"/>
    <col min="17" max="17" width="1.42578125" style="1" customWidth="1"/>
    <col min="18" max="16384" width="9.140625" style="1"/>
  </cols>
  <sheetData>
    <row r="1" spans="1:17" ht="18" thickBot="1" x14ac:dyDescent="0.35">
      <c r="A1" s="224" t="s">
        <v>2</v>
      </c>
      <c r="B1" s="225"/>
      <c r="C1" s="225"/>
      <c r="D1" s="226"/>
      <c r="E1" s="64"/>
      <c r="F1" s="35"/>
      <c r="G1" s="2"/>
      <c r="H1" s="91" t="s">
        <v>135</v>
      </c>
      <c r="I1" s="2"/>
      <c r="J1" s="2"/>
      <c r="K1" s="2"/>
      <c r="L1" s="2"/>
      <c r="M1" s="2"/>
      <c r="N1" s="2"/>
      <c r="O1" s="2"/>
      <c r="P1" s="2"/>
      <c r="Q1" s="2"/>
    </row>
    <row r="2" spans="1:17" ht="13.5" thickBot="1" x14ac:dyDescent="0.25">
      <c r="A2" s="36"/>
      <c r="B2" s="36"/>
      <c r="C2" s="36"/>
      <c r="D2" s="35"/>
      <c r="E2" s="35"/>
      <c r="F2" s="35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thickBot="1" x14ac:dyDescent="0.3">
      <c r="A3" s="218" t="s">
        <v>146</v>
      </c>
      <c r="B3" s="219"/>
      <c r="C3" s="220"/>
      <c r="D3" s="35"/>
      <c r="E3" s="35"/>
      <c r="F3" s="35"/>
      <c r="G3" s="2"/>
      <c r="H3" s="232" t="s">
        <v>38</v>
      </c>
      <c r="I3" s="233"/>
      <c r="J3" s="233"/>
      <c r="K3" s="233"/>
      <c r="L3" s="233"/>
      <c r="M3" s="233"/>
      <c r="N3" s="233"/>
      <c r="O3" s="233"/>
      <c r="P3" s="234"/>
      <c r="Q3" s="2"/>
    </row>
    <row r="4" spans="1:17" ht="6.4" customHeight="1" x14ac:dyDescent="0.2">
      <c r="A4" s="35"/>
      <c r="B4" s="35"/>
      <c r="C4" s="35"/>
      <c r="D4" s="35"/>
      <c r="E4" s="35"/>
      <c r="F4" s="35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5" thickBot="1" x14ac:dyDescent="0.25">
      <c r="A5" s="40"/>
      <c r="B5" s="40"/>
      <c r="C5" s="40"/>
      <c r="D5" s="40"/>
      <c r="E5" s="40"/>
      <c r="F5" s="35"/>
      <c r="G5" s="2"/>
      <c r="H5" s="2"/>
      <c r="I5" s="2"/>
      <c r="J5" s="2"/>
      <c r="K5" s="227" t="s">
        <v>148</v>
      </c>
      <c r="L5" s="228"/>
      <c r="M5" s="228"/>
      <c r="N5" s="228"/>
      <c r="O5" s="228"/>
      <c r="P5" s="229"/>
      <c r="Q5" s="2"/>
    </row>
    <row r="6" spans="1:17" ht="13.5" thickBot="1" x14ac:dyDescent="0.25">
      <c r="A6" s="100" t="s">
        <v>79</v>
      </c>
      <c r="B6" s="101"/>
      <c r="C6" s="102" t="s">
        <v>80</v>
      </c>
      <c r="D6" s="44">
        <v>10000</v>
      </c>
      <c r="E6" s="40"/>
      <c r="F6" s="35"/>
      <c r="G6" s="2"/>
      <c r="H6" s="230" t="s">
        <v>3</v>
      </c>
      <c r="I6" s="231"/>
      <c r="J6" s="2"/>
      <c r="K6" s="2"/>
      <c r="L6" s="147" t="s">
        <v>136</v>
      </c>
      <c r="M6" s="147" t="s">
        <v>137</v>
      </c>
      <c r="N6" s="147"/>
      <c r="O6" s="147"/>
      <c r="P6" s="2"/>
      <c r="Q6" s="2"/>
    </row>
    <row r="7" spans="1:17" ht="13.5" thickBot="1" x14ac:dyDescent="0.25">
      <c r="A7" s="103"/>
      <c r="B7" s="104"/>
      <c r="C7" s="105" t="s">
        <v>82</v>
      </c>
      <c r="D7" s="44">
        <f>D6*22%</f>
        <v>2200</v>
      </c>
      <c r="E7" s="35"/>
      <c r="F7" s="35"/>
      <c r="G7" s="2"/>
      <c r="H7" s="58">
        <v>0</v>
      </c>
      <c r="I7" s="59">
        <v>0</v>
      </c>
      <c r="J7" s="2"/>
      <c r="K7" s="144"/>
      <c r="L7" s="145">
        <v>30317</v>
      </c>
      <c r="M7" s="146" t="s">
        <v>138</v>
      </c>
      <c r="N7" s="171" t="s">
        <v>149</v>
      </c>
      <c r="O7" s="157"/>
      <c r="P7" s="156"/>
      <c r="Q7" s="2"/>
    </row>
    <row r="8" spans="1:17" ht="13.5" thickBot="1" x14ac:dyDescent="0.25">
      <c r="A8" s="103"/>
      <c r="B8" s="104"/>
      <c r="C8" s="105" t="s">
        <v>83</v>
      </c>
      <c r="D8" s="92"/>
      <c r="E8" s="35"/>
      <c r="F8" s="35"/>
      <c r="G8" s="2"/>
      <c r="H8" s="60">
        <v>1</v>
      </c>
      <c r="I8" s="61">
        <v>0.1</v>
      </c>
      <c r="J8" s="2"/>
      <c r="K8" s="144"/>
      <c r="L8" s="145">
        <v>36892</v>
      </c>
      <c r="M8" s="145">
        <v>38717</v>
      </c>
      <c r="N8" s="172"/>
      <c r="O8" s="145"/>
      <c r="P8" s="55"/>
      <c r="Q8" s="2"/>
    </row>
    <row r="9" spans="1:17" ht="13.5" thickBot="1" x14ac:dyDescent="0.25">
      <c r="A9" s="106"/>
      <c r="B9" s="107"/>
      <c r="C9" s="108" t="s">
        <v>81</v>
      </c>
      <c r="D9" s="109">
        <f>SUM(D6:D8)</f>
        <v>12200</v>
      </c>
      <c r="E9" s="35"/>
      <c r="F9" s="35"/>
      <c r="G9" s="2"/>
      <c r="H9" s="60">
        <v>2</v>
      </c>
      <c r="I9" s="61">
        <v>0.15</v>
      </c>
      <c r="J9" s="2"/>
      <c r="K9" s="144"/>
      <c r="L9" s="145">
        <v>38718</v>
      </c>
      <c r="M9" s="145">
        <v>38973</v>
      </c>
      <c r="N9" s="172"/>
      <c r="O9" s="145"/>
      <c r="P9" s="55"/>
      <c r="Q9" s="2"/>
    </row>
    <row r="10" spans="1:17" x14ac:dyDescent="0.2">
      <c r="A10" s="35"/>
      <c r="B10" s="35"/>
      <c r="C10" s="35"/>
      <c r="D10" s="35"/>
      <c r="E10" s="35"/>
      <c r="F10" s="35"/>
      <c r="G10" s="2"/>
      <c r="H10" s="60">
        <v>3</v>
      </c>
      <c r="I10" s="61">
        <v>0.4</v>
      </c>
      <c r="J10" s="2"/>
      <c r="K10" s="151"/>
      <c r="L10" s="152">
        <v>38974</v>
      </c>
      <c r="M10" s="152">
        <v>44196</v>
      </c>
      <c r="N10" s="171" t="s">
        <v>139</v>
      </c>
      <c r="O10" s="152"/>
      <c r="P10" s="156"/>
      <c r="Q10" s="2"/>
    </row>
    <row r="11" spans="1:17" ht="13.5" thickBot="1" x14ac:dyDescent="0.25">
      <c r="A11" s="35"/>
      <c r="B11" s="35"/>
      <c r="C11" s="35"/>
      <c r="D11" s="35"/>
      <c r="E11" s="35"/>
      <c r="F11" s="35"/>
      <c r="G11" s="2"/>
      <c r="H11" s="154">
        <v>4</v>
      </c>
      <c r="I11" s="155">
        <v>0.5</v>
      </c>
      <c r="J11" s="2"/>
      <c r="K11" s="151"/>
      <c r="L11" s="145">
        <v>26665</v>
      </c>
      <c r="M11" s="145">
        <v>30681</v>
      </c>
      <c r="N11" s="158" t="s">
        <v>142</v>
      </c>
      <c r="O11" s="152"/>
      <c r="P11" s="156"/>
      <c r="Q11" s="2"/>
    </row>
    <row r="12" spans="1:17" ht="13.5" thickBot="1" x14ac:dyDescent="0.25">
      <c r="A12" s="35"/>
      <c r="B12" s="35"/>
      <c r="C12" s="35"/>
      <c r="D12" s="35"/>
      <c r="E12" s="35"/>
      <c r="F12" s="35"/>
      <c r="G12" s="2"/>
      <c r="H12" s="173">
        <v>5</v>
      </c>
      <c r="I12" s="212">
        <v>0.7</v>
      </c>
      <c r="J12" s="2"/>
      <c r="K12" s="151"/>
      <c r="L12" s="176" t="str">
        <f>IF(I12&gt;0,"Compilare la tabella sotto","")</f>
        <v>Compilare la tabella sotto</v>
      </c>
      <c r="M12" s="152"/>
      <c r="N12" s="171"/>
      <c r="O12" s="152"/>
      <c r="P12" s="156"/>
      <c r="Q12" s="2"/>
    </row>
    <row r="13" spans="1:17" ht="15" thickBot="1" x14ac:dyDescent="0.3">
      <c r="A13" s="38"/>
      <c r="B13" s="125" t="s">
        <v>99</v>
      </c>
      <c r="C13" s="93">
        <v>0</v>
      </c>
      <c r="D13" s="35" t="str">
        <f>IF(AND(C13=5,I12=0)," Ins. la perc. a dx","")</f>
        <v/>
      </c>
      <c r="E13" s="95">
        <f>VLOOKUP(C13,H7:I13,2)</f>
        <v>0</v>
      </c>
      <c r="F13" s="82" t="str">
        <f>IF(AND(D7=0,C13&gt;0),"Ins. l'Iva applicata","")</f>
        <v/>
      </c>
      <c r="G13" s="2"/>
      <c r="H13" s="62">
        <v>6</v>
      </c>
      <c r="I13" s="174">
        <v>1</v>
      </c>
      <c r="J13" s="2"/>
      <c r="K13" s="148" t="s">
        <v>41</v>
      </c>
      <c r="L13" s="149"/>
      <c r="M13" s="149"/>
      <c r="N13" s="149"/>
      <c r="O13" s="149"/>
      <c r="P13" s="150"/>
      <c r="Q13" s="2"/>
    </row>
    <row r="14" spans="1:17" ht="14.25" x14ac:dyDescent="0.25">
      <c r="A14" s="46"/>
      <c r="B14" s="119" t="s">
        <v>46</v>
      </c>
      <c r="C14" s="54"/>
      <c r="D14" s="35"/>
      <c r="E14" s="45">
        <f>D7*E13</f>
        <v>0</v>
      </c>
      <c r="F14" s="82" t="str">
        <f>IF(AND(D7=0,C13&gt;0),"o modif. cod. detraz.","")</f>
        <v/>
      </c>
      <c r="G14" s="2"/>
      <c r="H14" s="2"/>
      <c r="I14" s="2"/>
      <c r="J14" s="2"/>
      <c r="K14" s="63" t="s">
        <v>42</v>
      </c>
      <c r="L14" s="142"/>
      <c r="M14" s="142"/>
      <c r="N14" s="142"/>
      <c r="O14" s="142"/>
      <c r="P14" s="56"/>
      <c r="Q14" s="2"/>
    </row>
    <row r="15" spans="1:17" ht="15" thickBot="1" x14ac:dyDescent="0.3">
      <c r="A15" s="46"/>
      <c r="B15" s="119"/>
      <c r="C15" s="54"/>
      <c r="D15" s="35"/>
      <c r="E15" s="168"/>
      <c r="F15" s="82"/>
      <c r="G15" s="2"/>
      <c r="H15" s="2"/>
      <c r="I15" s="2"/>
      <c r="J15" s="2"/>
      <c r="K15" s="63" t="s">
        <v>43</v>
      </c>
      <c r="L15" s="142"/>
      <c r="M15" s="142"/>
      <c r="N15" s="142"/>
      <c r="O15" s="142"/>
      <c r="P15" s="56"/>
      <c r="Q15" s="2"/>
    </row>
    <row r="16" spans="1:17" ht="15" thickBot="1" x14ac:dyDescent="0.3">
      <c r="A16" s="35"/>
      <c r="B16" s="124" t="str">
        <f>IF(C13=0,"Per quale motivo non vi è stata Iva detraibile? ","(la cella annerita non è attiva)")</f>
        <v xml:space="preserve">Per quale motivo non vi è stata Iva detraibile? </v>
      </c>
      <c r="C16" s="94" t="s">
        <v>151</v>
      </c>
      <c r="D16" s="170" t="s">
        <v>150</v>
      </c>
      <c r="E16" s="169">
        <f>IF(C13=0,VLOOKUP(C16,H23:P26,8,FALSE),0)</f>
        <v>1</v>
      </c>
      <c r="F16" s="35"/>
      <c r="G16" s="2"/>
      <c r="H16" s="2"/>
      <c r="I16" s="2"/>
      <c r="J16" s="2"/>
      <c r="K16" s="63" t="s">
        <v>140</v>
      </c>
      <c r="L16" s="142"/>
      <c r="M16" s="142"/>
      <c r="N16" s="142"/>
      <c r="O16" s="142"/>
      <c r="P16" s="56"/>
      <c r="Q16" s="2"/>
    </row>
    <row r="17" spans="1:17" ht="13.5" thickBot="1" x14ac:dyDescent="0.25">
      <c r="A17" s="35"/>
      <c r="B17" s="35"/>
      <c r="C17" s="35"/>
      <c r="D17" s="35"/>
      <c r="E17" s="35"/>
      <c r="F17" s="35"/>
      <c r="G17" s="2"/>
      <c r="H17" s="2"/>
      <c r="I17" s="2"/>
      <c r="J17" s="2"/>
      <c r="K17" s="141" t="s">
        <v>141</v>
      </c>
      <c r="L17" s="153"/>
      <c r="M17" s="153"/>
      <c r="N17" s="153"/>
      <c r="O17" s="153"/>
      <c r="P17" s="57"/>
      <c r="Q17" s="2"/>
    </row>
    <row r="18" spans="1:17" ht="15" thickBot="1" x14ac:dyDescent="0.3">
      <c r="A18" s="35"/>
      <c r="B18" s="182" t="str">
        <f>IF(C13=5,"Per quale motivo l'Iva è stata detratta parzialm.? ","(la cella annerita non è attiva)")</f>
        <v>(la cella annerita non è attiva)</v>
      </c>
      <c r="C18" s="94" t="s">
        <v>152</v>
      </c>
      <c r="D18" s="35">
        <f>IF(C13=5,VLOOKUP(C18,H29:I30,2,FALSE),0)</f>
        <v>0</v>
      </c>
      <c r="E18" s="35"/>
      <c r="F18" s="3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">
      <c r="A19" s="35"/>
      <c r="B19" s="35"/>
      <c r="C19" s="35"/>
      <c r="D19" s="35"/>
      <c r="E19" s="35"/>
      <c r="F19" s="3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5.25" customHeight="1" thickBot="1" x14ac:dyDescent="0.25">
      <c r="A20" s="35"/>
      <c r="B20" s="35"/>
      <c r="C20" s="35"/>
      <c r="D20" s="35"/>
      <c r="E20" s="35"/>
      <c r="F20" s="3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thickBot="1" x14ac:dyDescent="0.3">
      <c r="A21" s="221" t="s">
        <v>44</v>
      </c>
      <c r="B21" s="222"/>
      <c r="C21" s="223"/>
      <c r="D21" s="35"/>
      <c r="E21" s="35"/>
      <c r="F21" s="35"/>
      <c r="G21" s="2"/>
      <c r="H21" s="2"/>
      <c r="I21" s="90"/>
      <c r="J21" s="90"/>
      <c r="K21" s="90"/>
      <c r="L21" s="90"/>
      <c r="M21" s="90"/>
      <c r="N21" s="90"/>
      <c r="O21" s="90"/>
      <c r="P21" s="2"/>
      <c r="Q21" s="2"/>
    </row>
    <row r="22" spans="1:17" ht="15" customHeight="1" thickBot="1" x14ac:dyDescent="0.25">
      <c r="A22" s="35"/>
      <c r="B22" s="35"/>
      <c r="C22" s="35"/>
      <c r="D22" s="35"/>
      <c r="E22" s="35"/>
      <c r="F22" s="35"/>
      <c r="G22" s="2"/>
      <c r="H22" s="162" t="str">
        <f>IF(C13&gt;0,"","Cod.")</f>
        <v>Cod.</v>
      </c>
      <c r="I22" s="216" t="str">
        <f>IF($C$13=0,"Motivo della indetraibilità assoluta dell'Iva all'acquisto","")</f>
        <v>Motivo della indetraibilità assoluta dell'Iva all'acquisto</v>
      </c>
      <c r="J22" s="217"/>
      <c r="K22" s="217"/>
      <c r="L22" s="217"/>
      <c r="M22" s="217"/>
      <c r="N22" s="217"/>
      <c r="O22" s="163" t="str">
        <f>IF($C$13=0,"Imp. in usc.","")</f>
        <v>Imp. in usc.</v>
      </c>
      <c r="P22" s="175" t="str">
        <f>IF($C$13=0,"Riferimento","")</f>
        <v>Riferimento</v>
      </c>
      <c r="Q22" s="2"/>
    </row>
    <row r="23" spans="1:17" ht="13.5" thickBot="1" x14ac:dyDescent="0.25">
      <c r="A23" s="96" t="s">
        <v>0</v>
      </c>
      <c r="B23" s="96"/>
      <c r="C23" s="38"/>
      <c r="D23" s="44">
        <v>12200</v>
      </c>
      <c r="E23" s="35"/>
      <c r="F23" s="133"/>
      <c r="G23" s="2"/>
      <c r="H23" s="120" t="str">
        <f>IF($C$13=0,"A","")</f>
        <v>A</v>
      </c>
      <c r="I23" s="143" t="str">
        <f>IF($C$13=0,"Acquisto tra il 1/01/1983 ed il 31/12/2000","")</f>
        <v>Acquisto tra il 1/01/1983 ed il 31/12/2000</v>
      </c>
      <c r="J23" s="121"/>
      <c r="K23" s="121"/>
      <c r="L23" s="159"/>
      <c r="M23" s="164"/>
      <c r="N23" s="165"/>
      <c r="O23" s="166">
        <f>IF($C$13=0,0%,"")</f>
        <v>0</v>
      </c>
      <c r="P23" s="159" t="str">
        <f>IF($C$13=0,"Esente Iva rt. 10 n. 27-quinquies Dpr 633/72","")</f>
        <v>Esente Iva rt. 10 n. 27-quinquies Dpr 633/72</v>
      </c>
      <c r="Q23" s="2"/>
    </row>
    <row r="24" spans="1:17" ht="13.5" thickBot="1" x14ac:dyDescent="0.25">
      <c r="A24" s="96" t="s">
        <v>45</v>
      </c>
      <c r="B24" s="96"/>
      <c r="C24" s="38"/>
      <c r="D24" s="47">
        <v>0.22</v>
      </c>
      <c r="E24" s="35"/>
      <c r="F24" s="35"/>
      <c r="G24" s="2"/>
      <c r="H24" s="120" t="str">
        <f>IF($C$13=0,"B","")</f>
        <v>B</v>
      </c>
      <c r="I24" s="158" t="str">
        <f>IF($C$13=0,"Indetraibilità totale da pro-rata (es: medico)","")</f>
        <v>Indetraibilità totale da pro-rata (es: medico)</v>
      </c>
      <c r="J24" s="121"/>
      <c r="K24" s="121"/>
      <c r="L24" s="159"/>
      <c r="M24" s="164"/>
      <c r="N24" s="121"/>
      <c r="O24" s="166">
        <f>IF($C$13=0,0%,"")</f>
        <v>0</v>
      </c>
      <c r="P24" s="159" t="str">
        <f>IF($C$13=0,"Esente Iva rt. 10 n. 27-quinquies Dpr 633/73","")</f>
        <v>Esente Iva rt. 10 n. 27-quinquies Dpr 633/73</v>
      </c>
      <c r="Q24" s="2"/>
    </row>
    <row r="25" spans="1:17" x14ac:dyDescent="0.2">
      <c r="A25" s="97"/>
      <c r="B25" s="97"/>
      <c r="C25" s="35"/>
      <c r="D25" s="35"/>
      <c r="E25" s="35"/>
      <c r="F25" s="35"/>
      <c r="G25" s="2"/>
      <c r="H25" s="120" t="str">
        <f>IF($C$13=0,"C","")</f>
        <v>C</v>
      </c>
      <c r="I25" s="158" t="str">
        <f>IF($C$13=0,"Indetraibilità totale per scelta o errore","")</f>
        <v>Indetraibilità totale per scelta o errore</v>
      </c>
      <c r="J25" s="121"/>
      <c r="K25" s="121"/>
      <c r="L25" s="121"/>
      <c r="M25" s="165"/>
      <c r="N25" s="121"/>
      <c r="O25" s="166">
        <f>IF($C$13=0,0%,"")</f>
        <v>0</v>
      </c>
      <c r="P25" s="159" t="str">
        <f>IF($C$13=0,"(Corte UE causa C-434/03 del 14/07/2005)","")</f>
        <v>(Corte UE causa C-434/03 del 14/07/2005)</v>
      </c>
      <c r="Q25" s="2"/>
    </row>
    <row r="26" spans="1:17" ht="13.5" thickBot="1" x14ac:dyDescent="0.25">
      <c r="A26" s="97"/>
      <c r="B26" s="97"/>
      <c r="C26" s="35"/>
      <c r="D26" s="35"/>
      <c r="E26" s="35"/>
      <c r="F26" s="35"/>
      <c r="G26" s="2"/>
      <c r="H26" s="122" t="str">
        <f>IF($C$13=0,"D","")</f>
        <v>D</v>
      </c>
      <c r="I26" s="160" t="str">
        <f>IF($C$13=0,"Opzione per la dispensa da operazioni esenti totale da pro-rata (es: medico)","")</f>
        <v>Opzione per la dispensa da operazioni esenti totale da pro-rata (es: medico)</v>
      </c>
      <c r="J26" s="123"/>
      <c r="K26" s="123"/>
      <c r="L26" s="161"/>
      <c r="M26" s="161"/>
      <c r="N26" s="123"/>
      <c r="O26" s="167">
        <f>IF($C$13=0,100%,"")</f>
        <v>1</v>
      </c>
      <c r="P26" s="161" t="str">
        <f>IF($C$13=0,"(CM 328/97 § 1.1.2)","")</f>
        <v>(CM 328/97 § 1.1.2)</v>
      </c>
      <c r="Q26" s="2"/>
    </row>
    <row r="27" spans="1:17" ht="15.75" thickBot="1" x14ac:dyDescent="0.3">
      <c r="A27" s="136" t="s">
        <v>76</v>
      </c>
      <c r="B27" s="137"/>
      <c r="C27" s="35"/>
      <c r="D27" s="35"/>
      <c r="E27" s="35"/>
      <c r="F27" s="3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96"/>
      <c r="B28" s="96"/>
      <c r="C28" s="38"/>
      <c r="D28" s="38"/>
      <c r="E28" s="35"/>
      <c r="F28" s="35"/>
      <c r="G28" s="2"/>
      <c r="H28" s="162" t="str">
        <f>IF($C$13=5,"Cod.","")</f>
        <v/>
      </c>
      <c r="I28" s="216" t="str">
        <f>IF($C$13=5,"Motivo della indetraibilità assoluta dell'Iva all'acquisto","")</f>
        <v/>
      </c>
      <c r="J28" s="217"/>
      <c r="K28" s="217"/>
      <c r="L28" s="217"/>
      <c r="M28" s="217"/>
      <c r="N28" s="217"/>
      <c r="O28" s="163" t="str">
        <f>IF($C$13=5,"Imp. in usc.","")</f>
        <v/>
      </c>
      <c r="P28" s="175" t="str">
        <f>IF($C$13=5,"Riferimento","")</f>
        <v/>
      </c>
      <c r="Q28" s="2"/>
    </row>
    <row r="29" spans="1:17" x14ac:dyDescent="0.2">
      <c r="A29" s="134" t="s">
        <v>39</v>
      </c>
      <c r="B29" s="98"/>
      <c r="C29" s="39"/>
      <c r="D29" s="41" t="s">
        <v>40</v>
      </c>
      <c r="E29" s="42" t="s">
        <v>1</v>
      </c>
      <c r="F29" s="35"/>
      <c r="G29" s="2"/>
      <c r="H29" s="120" t="str">
        <f>IF($C$13=5,"A","")</f>
        <v/>
      </c>
      <c r="I29" s="143" t="str">
        <f>IF($C$13=5,"Indetraibilità parziale da pro-rata Iva","")</f>
        <v/>
      </c>
      <c r="J29" s="121"/>
      <c r="K29" s="121"/>
      <c r="L29" s="165"/>
      <c r="M29" s="165"/>
      <c r="N29" s="177"/>
      <c r="O29" s="166" t="str">
        <f>IF($C$13=5,100%,"")</f>
        <v/>
      </c>
      <c r="P29" s="179"/>
      <c r="Q29" s="2"/>
    </row>
    <row r="30" spans="1:17" ht="13.5" thickBot="1" x14ac:dyDescent="0.25">
      <c r="A30" s="113" t="str">
        <f>IF(C13=H7,VLOOKUP(C16,H23:P26,9,FALSE),IF(OR(AND(C13=5,C18="a"),OR(C13=H13,AND(C13=5,C18="B"))),"","Escluso art 13 c. 4 DPR 633/72"))</f>
        <v>(CM 328/97 § 1.1.2)</v>
      </c>
      <c r="B30" s="110"/>
      <c r="C30" s="111" t="str">
        <f>IF(OR(AND(C13&gt;0,C13&lt;5),AND(C13=5,C18="B")),"("&amp;(1-E13)*100&amp;"% dell'imponibile)","")</f>
        <v/>
      </c>
      <c r="D30" s="112">
        <f>D23-D31-E31</f>
        <v>0</v>
      </c>
      <c r="E30" s="50"/>
      <c r="F30" s="35"/>
      <c r="G30" s="2"/>
      <c r="H30" s="122" t="str">
        <f>IF($C$13=5,"B","")</f>
        <v/>
      </c>
      <c r="I30" s="160" t="str">
        <f>IF($C$13=5,"Acquisto tra il 14/09/06 ed il 26/06/2007","")</f>
        <v/>
      </c>
      <c r="J30" s="123"/>
      <c r="K30" s="123"/>
      <c r="L30" s="123"/>
      <c r="M30" s="181"/>
      <c r="N30" s="178"/>
      <c r="O30" s="167" t="str">
        <f>IF($C$13=5,I12,"")</f>
        <v/>
      </c>
      <c r="P30" s="180" t="str">
        <f>IF($C$13=5,"Escluso art 13 c. 4 DPR 633/1972","")</f>
        <v/>
      </c>
      <c r="Q30" s="2"/>
    </row>
    <row r="31" spans="1:17" x14ac:dyDescent="0.2">
      <c r="A31" s="113" t="str">
        <f>IF(AND(C13=H7,E16=0),"","Imponibile IVA "&amp;D24*100&amp;"%")</f>
        <v>Imponibile IVA 22%</v>
      </c>
      <c r="B31" s="114"/>
      <c r="C31" s="115"/>
      <c r="D31" s="116">
        <f>IF(OR(AND(C13=0,E16=100%),AND(C13=5,C18="B")),D23/(1+D24),ROUND(D23*E13/((1-E13)+E13+(E13*D24)),2))</f>
        <v>10000</v>
      </c>
      <c r="E31" s="117">
        <f>ROUND(D31*D24,2)</f>
        <v>2200</v>
      </c>
      <c r="F31" s="3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97"/>
      <c r="B32" s="97"/>
      <c r="C32" s="37" t="s">
        <v>4</v>
      </c>
      <c r="D32" s="118">
        <f>SUM(D30:E31)</f>
        <v>12200</v>
      </c>
      <c r="E32" s="48"/>
      <c r="F32" s="3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97"/>
      <c r="B33" s="97"/>
      <c r="C33" s="35"/>
      <c r="D33" s="130"/>
      <c r="E33" s="129"/>
      <c r="F33" s="13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" x14ac:dyDescent="0.25">
      <c r="A34" s="136" t="s">
        <v>77</v>
      </c>
      <c r="B34" s="137"/>
      <c r="C34" s="35"/>
      <c r="D34" s="35"/>
      <c r="E34" s="35"/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6" customHeight="1" thickBot="1" x14ac:dyDescent="0.25">
      <c r="A35" s="97"/>
      <c r="B35" s="97"/>
      <c r="C35" s="35"/>
      <c r="D35" s="35"/>
      <c r="E35" s="49"/>
      <c r="F35" s="3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 thickBot="1" x14ac:dyDescent="0.3">
      <c r="A36" s="96"/>
      <c r="B36" s="99" t="s">
        <v>92</v>
      </c>
      <c r="C36" s="93">
        <v>1</v>
      </c>
      <c r="D36" s="35" t="str">
        <f>IF(C36=0,"NO: &lt; 6.000 Km e/o &lt; 6 mesi di immatr.","SI: &gt; 6.000 Km e &gt;6 mesi di immatric.")</f>
        <v>SI: &gt; 6.000 Km e &gt;6 mesi di immatric.</v>
      </c>
      <c r="E36" s="49"/>
      <c r="F36" s="35"/>
      <c r="G36" s="2"/>
      <c r="H36" s="85" t="s">
        <v>85</v>
      </c>
      <c r="I36" s="86"/>
      <c r="J36" s="86"/>
      <c r="K36" s="86"/>
      <c r="L36" s="86"/>
      <c r="M36" s="86"/>
      <c r="N36" s="86"/>
      <c r="O36" s="86"/>
      <c r="P36" s="51"/>
      <c r="Q36" s="2"/>
    </row>
    <row r="37" spans="1:17" x14ac:dyDescent="0.2">
      <c r="A37" s="97"/>
      <c r="B37" s="97"/>
      <c r="C37" s="35"/>
      <c r="D37" s="35"/>
      <c r="E37" s="49"/>
      <c r="F37" s="35"/>
      <c r="G37" s="2"/>
      <c r="H37" s="87" t="s">
        <v>87</v>
      </c>
      <c r="I37" s="43"/>
      <c r="J37" s="43"/>
      <c r="K37" s="43"/>
      <c r="L37" s="43"/>
      <c r="M37" s="43"/>
      <c r="N37" s="43"/>
      <c r="O37" s="43"/>
      <c r="P37" s="52"/>
      <c r="Q37" s="2"/>
    </row>
    <row r="38" spans="1:17" x14ac:dyDescent="0.2">
      <c r="A38" s="134" t="s">
        <v>39</v>
      </c>
      <c r="B38" s="98"/>
      <c r="C38" s="39"/>
      <c r="D38" s="41" t="s">
        <v>40</v>
      </c>
      <c r="E38" s="42" t="s">
        <v>1</v>
      </c>
      <c r="F38" s="35"/>
      <c r="G38" s="2"/>
      <c r="H38" s="87" t="s">
        <v>88</v>
      </c>
      <c r="I38" s="43"/>
      <c r="J38" s="43"/>
      <c r="K38" s="43"/>
      <c r="L38" s="43"/>
      <c r="M38" s="43"/>
      <c r="N38" s="43"/>
      <c r="O38" s="43"/>
      <c r="P38" s="52"/>
      <c r="Q38" s="2"/>
    </row>
    <row r="39" spans="1:17" x14ac:dyDescent="0.2">
      <c r="A39" s="113" t="str">
        <f>IF(C36=1,IF(C13=0,"Regime del margine art. 36 DL 41/1995","Non imponibile art. 41 DL 331/93"),"Non imponibile art. 41 DL 331/93")</f>
        <v>Regime del margine art. 36 DL 41/1995</v>
      </c>
      <c r="B39" s="110"/>
      <c r="C39" s="115"/>
      <c r="D39" s="112">
        <f>D23-D40-E39</f>
        <v>12200</v>
      </c>
      <c r="E39" s="50"/>
      <c r="F39" s="35"/>
      <c r="G39" s="2"/>
      <c r="H39" s="87" t="s">
        <v>96</v>
      </c>
      <c r="I39" s="43"/>
      <c r="J39" s="43"/>
      <c r="K39" s="43"/>
      <c r="L39" s="43"/>
      <c r="M39" s="43"/>
      <c r="N39" s="43"/>
      <c r="O39" s="43"/>
      <c r="P39" s="52"/>
      <c r="Q39" s="2"/>
    </row>
    <row r="40" spans="1:17" x14ac:dyDescent="0.2">
      <c r="A40" s="113"/>
      <c r="B40" s="114"/>
      <c r="C40" s="115"/>
      <c r="D40" s="83"/>
      <c r="E40" s="84"/>
      <c r="F40" s="35"/>
      <c r="G40" s="2"/>
      <c r="H40" s="87" t="s">
        <v>89</v>
      </c>
      <c r="I40" s="43"/>
      <c r="J40" s="43"/>
      <c r="K40" s="43"/>
      <c r="L40" s="43"/>
      <c r="M40" s="43"/>
      <c r="N40" s="43"/>
      <c r="O40" s="43"/>
      <c r="P40" s="52"/>
      <c r="Q40" s="2"/>
    </row>
    <row r="41" spans="1:17" x14ac:dyDescent="0.2">
      <c r="A41" s="97"/>
      <c r="B41" s="97"/>
      <c r="C41" s="37" t="s">
        <v>4</v>
      </c>
      <c r="D41" s="118">
        <f>SUM(D39:E40)</f>
        <v>12200</v>
      </c>
      <c r="E41" s="48"/>
      <c r="F41" s="35"/>
      <c r="G41" s="2"/>
      <c r="H41" s="87" t="s">
        <v>90</v>
      </c>
      <c r="I41" s="43"/>
      <c r="J41" s="43"/>
      <c r="K41" s="43"/>
      <c r="L41" s="43"/>
      <c r="M41" s="43"/>
      <c r="N41" s="43"/>
      <c r="O41" s="43"/>
      <c r="P41" s="52"/>
      <c r="Q41" s="2"/>
    </row>
    <row r="42" spans="1:17" x14ac:dyDescent="0.2">
      <c r="A42" s="97"/>
      <c r="B42" s="97"/>
      <c r="C42" s="37"/>
      <c r="D42" s="48"/>
      <c r="E42" s="48"/>
      <c r="F42" s="35"/>
      <c r="G42" s="2"/>
      <c r="H42" s="88" t="s">
        <v>91</v>
      </c>
      <c r="I42" s="89"/>
      <c r="J42" s="89"/>
      <c r="K42" s="89"/>
      <c r="L42" s="89"/>
      <c r="M42" s="89"/>
      <c r="N42" s="89"/>
      <c r="O42" s="89"/>
      <c r="P42" s="53"/>
      <c r="Q42" s="2"/>
    </row>
    <row r="43" spans="1:17" x14ac:dyDescent="0.2">
      <c r="A43" s="135" t="s">
        <v>93</v>
      </c>
      <c r="B43" s="97" t="str">
        <f>"Va presentato l'Intra1-bis "&amp;IF(C36=1,IF(C13=0,"per la sola parte statistica","nei modi ordinari"),"nei modi ordinari")</f>
        <v>Va presentato l'Intra1-bis per la sola parte statistica</v>
      </c>
      <c r="C43" s="37"/>
      <c r="D43" s="48"/>
      <c r="E43" s="48"/>
      <c r="F43" s="3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97"/>
      <c r="B44" s="97" t="str">
        <f>IF(C36=1,IF(C13=0,"(dunque per i solo soggetti con periodicità mensile del modello)","(se l'acquirente UE è un privato si indica zero in luogo della P.Iva - CM 13/1994)"),"(se l'acquirente UE è un privato si indica zero in luogo della P.Iva - CM 13/1994)")</f>
        <v>(dunque per i solo soggetti con periodicità mensile del modello)</v>
      </c>
      <c r="C44" s="35"/>
      <c r="D44" s="35"/>
      <c r="E44" s="49"/>
      <c r="F44" s="3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97"/>
      <c r="B45" s="97"/>
      <c r="C45" s="35"/>
      <c r="D45" s="35"/>
      <c r="E45" s="49"/>
      <c r="F45" s="3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 x14ac:dyDescent="0.25">
      <c r="A46" s="136" t="s">
        <v>78</v>
      </c>
      <c r="B46" s="137"/>
      <c r="C46" s="35"/>
      <c r="D46" s="35"/>
      <c r="E46" s="35"/>
      <c r="F46" s="3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7.5" customHeight="1" x14ac:dyDescent="0.2">
      <c r="A47" s="97"/>
      <c r="B47" s="97"/>
      <c r="C47" s="35"/>
      <c r="D47" s="35"/>
      <c r="E47" s="49"/>
      <c r="F47" s="3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34" t="s">
        <v>39</v>
      </c>
      <c r="B48" s="98"/>
      <c r="C48" s="39"/>
      <c r="D48" s="41" t="s">
        <v>40</v>
      </c>
      <c r="E48" s="42" t="s">
        <v>1</v>
      </c>
      <c r="F48" s="35"/>
      <c r="G48" s="2"/>
      <c r="H48" s="85" t="s">
        <v>85</v>
      </c>
      <c r="I48" s="86"/>
      <c r="J48" s="86"/>
      <c r="K48" s="86"/>
      <c r="L48" s="86"/>
      <c r="M48" s="86"/>
      <c r="N48" s="86"/>
      <c r="O48" s="86"/>
      <c r="P48" s="51"/>
      <c r="Q48" s="2"/>
    </row>
    <row r="49" spans="1:17" x14ac:dyDescent="0.2">
      <c r="A49" s="113" t="str">
        <f>IF(OR(C13=0,C13=4),"Non imponibile art. 8 lett. a) o b) Dpr 633/72","Escluso Iva art. 13 c. 4 Dpr 633/72")</f>
        <v>Non imponibile art. 8 lett. a) o b) Dpr 633/72</v>
      </c>
      <c r="B49" s="110"/>
      <c r="C49" s="115"/>
      <c r="D49" s="112">
        <f>D23-D50-E49</f>
        <v>12200</v>
      </c>
      <c r="E49" s="50"/>
      <c r="F49" s="35"/>
      <c r="G49" s="2"/>
      <c r="H49" s="87" t="s">
        <v>86</v>
      </c>
      <c r="I49" s="43"/>
      <c r="J49" s="43"/>
      <c r="K49" s="43"/>
      <c r="L49" s="43"/>
      <c r="M49" s="43"/>
      <c r="N49" s="43"/>
      <c r="O49" s="43"/>
      <c r="P49" s="52"/>
      <c r="Q49" s="2"/>
    </row>
    <row r="50" spans="1:17" x14ac:dyDescent="0.2">
      <c r="A50" s="113" t="str">
        <f>IF(OR(C13=0,C13=4),"","Non imponibile art. 8 lett. a) o b) Dpr 633/72")</f>
        <v/>
      </c>
      <c r="B50" s="114"/>
      <c r="C50" s="115"/>
      <c r="D50" s="83"/>
      <c r="E50" s="84"/>
      <c r="F50" s="35"/>
      <c r="G50" s="2"/>
      <c r="H50" s="87" t="s">
        <v>143</v>
      </c>
      <c r="I50" s="43"/>
      <c r="J50" s="43"/>
      <c r="K50" s="43"/>
      <c r="L50" s="43"/>
      <c r="M50" s="43"/>
      <c r="N50" s="43"/>
      <c r="O50" s="43"/>
      <c r="P50" s="52"/>
      <c r="Q50" s="2"/>
    </row>
    <row r="51" spans="1:17" x14ac:dyDescent="0.2">
      <c r="A51" s="97"/>
      <c r="B51" s="97"/>
      <c r="C51" s="37" t="s">
        <v>4</v>
      </c>
      <c r="D51" s="118">
        <f>SUM(D49:E50)</f>
        <v>12200</v>
      </c>
      <c r="E51" s="48"/>
      <c r="F51" s="35"/>
      <c r="G51" s="2"/>
      <c r="H51" s="87" t="s">
        <v>145</v>
      </c>
      <c r="I51" s="43"/>
      <c r="J51" s="43"/>
      <c r="K51" s="43"/>
      <c r="L51" s="43"/>
      <c r="M51" s="43"/>
      <c r="N51" s="43"/>
      <c r="O51" s="43"/>
      <c r="P51" s="52"/>
      <c r="Q51" s="2"/>
    </row>
    <row r="52" spans="1:17" x14ac:dyDescent="0.2">
      <c r="A52" s="97"/>
      <c r="B52" s="97"/>
      <c r="C52" s="35"/>
      <c r="D52" s="35"/>
      <c r="E52" s="35"/>
      <c r="F52" s="35"/>
      <c r="G52" s="2"/>
      <c r="H52" s="87" t="s">
        <v>144</v>
      </c>
      <c r="I52" s="43"/>
      <c r="J52" s="43"/>
      <c r="K52" s="43"/>
      <c r="L52" s="43"/>
      <c r="M52" s="43"/>
      <c r="N52" s="43"/>
      <c r="O52" s="43"/>
      <c r="P52" s="52"/>
      <c r="Q52" s="2"/>
    </row>
    <row r="53" spans="1:17" x14ac:dyDescent="0.2">
      <c r="A53" s="97"/>
      <c r="B53" s="97"/>
      <c r="C53" s="35"/>
      <c r="D53" s="35"/>
      <c r="E53" s="35"/>
      <c r="F53" s="35"/>
      <c r="G53" s="2"/>
      <c r="H53" s="87" t="s">
        <v>84</v>
      </c>
      <c r="I53" s="43"/>
      <c r="J53" s="43"/>
      <c r="K53" s="43"/>
      <c r="L53" s="43"/>
      <c r="M53" s="43"/>
      <c r="N53" s="43"/>
      <c r="O53" s="43"/>
      <c r="P53" s="52"/>
      <c r="Q53" s="2"/>
    </row>
    <row r="54" spans="1:17" x14ac:dyDescent="0.2">
      <c r="A54" s="135" t="s">
        <v>93</v>
      </c>
      <c r="B54" s="97" t="s">
        <v>94</v>
      </c>
      <c r="C54" s="37"/>
      <c r="D54" s="48"/>
      <c r="E54" s="48"/>
      <c r="F54" s="35"/>
      <c r="G54" s="2"/>
      <c r="H54" s="88" t="s">
        <v>95</v>
      </c>
      <c r="I54" s="89"/>
      <c r="J54" s="89"/>
      <c r="K54" s="89"/>
      <c r="L54" s="89"/>
      <c r="M54" s="89"/>
      <c r="N54" s="89"/>
      <c r="O54" s="89"/>
      <c r="P54" s="53"/>
      <c r="Q54" s="2"/>
    </row>
    <row r="55" spans="1:17" ht="6.95" customHeight="1" x14ac:dyDescent="0.2">
      <c r="A55" s="97"/>
      <c r="B55" s="97"/>
      <c r="C55" s="35"/>
      <c r="D55" s="35"/>
      <c r="E55" s="35"/>
      <c r="F55" s="3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61" spans="1:17" x14ac:dyDescent="0.2">
      <c r="D61" s="131"/>
    </row>
    <row r="63" spans="1:17" x14ac:dyDescent="0.2">
      <c r="D63" s="132"/>
    </row>
    <row r="64" spans="1:17" x14ac:dyDescent="0.2">
      <c r="D64" s="132"/>
    </row>
  </sheetData>
  <sheetProtection algorithmName="SHA-512" hashValue="C6/LrqkZYd1J1+Z2wU5NVXylglG19dDmt2bMk3by2AUZcjycFOLbgif0RypOHMz9jCglSL8ieydZVslA89mi3g==" saltValue="g26YHzQzhgN0DW0PQFGLRw==" spinCount="100000" sheet="1" objects="1" scenarios="1"/>
  <mergeCells count="8">
    <mergeCell ref="I22:N22"/>
    <mergeCell ref="I28:N28"/>
    <mergeCell ref="A3:C3"/>
    <mergeCell ref="A21:C21"/>
    <mergeCell ref="A1:D1"/>
    <mergeCell ref="K5:P5"/>
    <mergeCell ref="H6:I6"/>
    <mergeCell ref="H3:P3"/>
  </mergeCells>
  <conditionalFormatting sqref="C16:E16">
    <cfRule type="expression" dxfId="5" priority="10">
      <formula>$C$13&gt;0</formula>
    </cfRule>
  </conditionalFormatting>
  <conditionalFormatting sqref="H22:P26">
    <cfRule type="expression" dxfId="4" priority="9">
      <formula>$C$13&gt;0</formula>
    </cfRule>
  </conditionalFormatting>
  <conditionalFormatting sqref="F13:F15">
    <cfRule type="expression" dxfId="3" priority="11">
      <formula>AND($D$7=0,$C$13&gt;0)</formula>
    </cfRule>
  </conditionalFormatting>
  <conditionalFormatting sqref="P23:P26">
    <cfRule type="expression" dxfId="2" priority="6">
      <formula>$C$13&gt;0</formula>
    </cfRule>
  </conditionalFormatting>
  <conditionalFormatting sqref="H28:P30">
    <cfRule type="expression" dxfId="1" priority="2">
      <formula>$C$13&lt;&gt;5</formula>
    </cfRule>
  </conditionalFormatting>
  <conditionalFormatting sqref="C18">
    <cfRule type="expression" dxfId="0" priority="1">
      <formula>$C$13&lt;&gt;5</formula>
    </cfRule>
  </conditionalFormatting>
  <dataValidations count="5">
    <dataValidation type="list" allowBlank="1" showInputMessage="1" showErrorMessage="1" prompt="V. Tabella a sx_x000a_0 = 0%_x000a_1 = 10%_x000a_2 =  15%_x000a_3 = 40%_x000a_4 = 50%_x000a_5 = Altra %_x000a_6 = 100%" sqref="C13">
      <formula1>$H$7:$H$13</formula1>
    </dataValidation>
    <dataValidation allowBlank="1" showInputMessage="1" showErrorMessage="1" prompt="Se acquisto da privato, indicare zero" sqref="D7"/>
    <dataValidation type="whole" allowBlank="1" showInputMessage="1" showErrorMessage="1" prompt="0 = &lt; 6.000 Km e/o &lt; 6 mesi dalla 1° immatricolazione_x000a_1 = &gt; 6.000 Km e &gt;6 mesi dalla 1° immatricolazione" sqref="C36">
      <formula1>0</formula1>
      <formula2>1</formula2>
    </dataValidation>
    <dataValidation type="list" allowBlank="1" showInputMessage="1" showErrorMessage="1" prompt="V. tab sotto" sqref="C16">
      <formula1>$H$23:$H$26</formula1>
    </dataValidation>
    <dataValidation type="list" allowBlank="1" showInputMessage="1" showErrorMessage="1" prompt="V. tab sotto" sqref="C18">
      <formula1>$H$29:$H$30</formula1>
    </dataValidation>
  </dataValidations>
  <printOptions horizontalCentered="1"/>
  <pageMargins left="0.19685039370078741" right="0.19685039370078741" top="0.39370078740157483" bottom="0.35433070866141736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26"/>
  <sheetViews>
    <sheetView showGridLines="0" zoomScale="93" zoomScaleNormal="93" workbookViewId="0">
      <selection activeCell="N22" sqref="N22"/>
    </sheetView>
  </sheetViews>
  <sheetFormatPr defaultColWidth="9.140625" defaultRowHeight="15" x14ac:dyDescent="0.25"/>
  <cols>
    <col min="1" max="1" width="11.28515625" style="138" customWidth="1"/>
    <col min="2" max="2" width="12.5703125" style="138" customWidth="1"/>
    <col min="3" max="3" width="5.5703125" style="138" customWidth="1"/>
    <col min="4" max="4" width="9.140625" style="138"/>
    <col min="5" max="5" width="5.5703125" style="138" customWidth="1"/>
    <col min="6" max="6" width="9.140625" style="138"/>
    <col min="7" max="7" width="5.5703125" style="138" customWidth="1"/>
    <col min="8" max="8" width="9.140625" style="138"/>
    <col min="9" max="9" width="5.5703125" style="138" customWidth="1"/>
    <col min="10" max="10" width="9.140625" style="138"/>
    <col min="11" max="11" width="5.5703125" style="138" customWidth="1"/>
    <col min="12" max="12" width="9.140625" style="138"/>
    <col min="13" max="13" width="5.5703125" style="138" customWidth="1"/>
    <col min="14" max="14" width="9.140625" style="138"/>
    <col min="15" max="15" width="5.5703125" style="138" customWidth="1"/>
    <col min="16" max="20" width="9.140625" style="138"/>
    <col min="21" max="21" width="9.7109375" style="138" bestFit="1" customWidth="1"/>
    <col min="22" max="16384" width="9.140625" style="138"/>
  </cols>
  <sheetData>
    <row r="1" spans="1:24" ht="15.75" thickBot="1" x14ac:dyDescent="0.3">
      <c r="A1" s="235" t="s">
        <v>134</v>
      </c>
      <c r="B1" s="236"/>
      <c r="C1" s="236"/>
      <c r="D1" s="237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97" t="s">
        <v>118</v>
      </c>
      <c r="U1" s="198" t="s">
        <v>117</v>
      </c>
      <c r="V1" s="198" t="s">
        <v>116</v>
      </c>
      <c r="W1" s="199" t="s">
        <v>115</v>
      </c>
      <c r="X1" s="139"/>
    </row>
    <row r="2" spans="1:24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200">
        <v>0</v>
      </c>
      <c r="U2" s="201">
        <v>1</v>
      </c>
      <c r="V2" s="201">
        <v>0</v>
      </c>
      <c r="W2" s="202">
        <v>0</v>
      </c>
      <c r="X2" s="139"/>
    </row>
    <row r="3" spans="1:24" x14ac:dyDescent="0.25">
      <c r="A3" s="183" t="s">
        <v>154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200">
        <v>0.1</v>
      </c>
      <c r="U3" s="201">
        <v>9.7847000000000003E-2</v>
      </c>
      <c r="V3" s="201">
        <v>2.1526E-2</v>
      </c>
      <c r="W3" s="202">
        <v>0.88062600000000002</v>
      </c>
      <c r="X3" s="139"/>
    </row>
    <row r="4" spans="1:24" ht="15.75" thickBot="1" x14ac:dyDescent="0.3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200">
        <v>0.15</v>
      </c>
      <c r="U4" s="201">
        <v>0.145208</v>
      </c>
      <c r="V4" s="201">
        <v>3.1946000000000002E-2</v>
      </c>
      <c r="W4" s="202">
        <v>0.82284599999999997</v>
      </c>
      <c r="X4" s="139"/>
    </row>
    <row r="5" spans="1:24" ht="15.75" thickBot="1" x14ac:dyDescent="0.3">
      <c r="A5" s="184" t="s">
        <v>133</v>
      </c>
      <c r="B5" s="183"/>
      <c r="C5" s="183"/>
      <c r="D5" s="213">
        <v>10880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0">
        <v>0.4</v>
      </c>
      <c r="U5" s="201">
        <v>0.367647</v>
      </c>
      <c r="V5" s="201">
        <v>8.0881999999999996E-2</v>
      </c>
      <c r="W5" s="202">
        <v>0.55147100000000004</v>
      </c>
      <c r="X5" s="139"/>
    </row>
    <row r="6" spans="1:24" x14ac:dyDescent="0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200">
        <v>0.8</v>
      </c>
      <c r="U6" s="201">
        <v>0.68027199999999999</v>
      </c>
      <c r="V6" s="201">
        <v>0.14965999999999999</v>
      </c>
      <c r="W6" s="202">
        <v>0.170068</v>
      </c>
      <c r="X6" s="139"/>
    </row>
    <row r="7" spans="1:24" ht="15.75" thickBot="1" x14ac:dyDescent="0.3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03">
        <v>1</v>
      </c>
      <c r="U7" s="204">
        <f>100%/(100%+(22%*100%))</f>
        <v>0.81967213114754101</v>
      </c>
      <c r="V7" s="204">
        <f>U7*22%</f>
        <v>0.18032786885245902</v>
      </c>
      <c r="W7" s="205">
        <f>1-U7-V7</f>
        <v>0</v>
      </c>
      <c r="X7" s="139"/>
    </row>
    <row r="8" spans="1:24" x14ac:dyDescent="0.25">
      <c r="A8" s="209" t="s">
        <v>155</v>
      </c>
      <c r="B8" s="206" t="s">
        <v>132</v>
      </c>
      <c r="C8" s="206"/>
      <c r="D8" s="206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39"/>
    </row>
    <row r="9" spans="1:24" ht="5.25" customHeight="1" x14ac:dyDescent="0.25">
      <c r="A9" s="184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39"/>
      <c r="U9" s="139"/>
      <c r="V9" s="139"/>
      <c r="W9" s="139"/>
      <c r="X9" s="139"/>
    </row>
    <row r="10" spans="1:24" x14ac:dyDescent="0.25">
      <c r="A10" s="183"/>
      <c r="B10" s="211" t="s">
        <v>128</v>
      </c>
      <c r="C10" s="238" t="s">
        <v>127</v>
      </c>
      <c r="D10" s="239"/>
      <c r="E10" s="238" t="s">
        <v>126</v>
      </c>
      <c r="F10" s="239"/>
      <c r="G10" s="238" t="s">
        <v>125</v>
      </c>
      <c r="H10" s="239"/>
      <c r="I10" s="238" t="s">
        <v>124</v>
      </c>
      <c r="J10" s="239"/>
      <c r="K10" s="238" t="s">
        <v>131</v>
      </c>
      <c r="L10" s="239"/>
      <c r="M10" s="238" t="s">
        <v>130</v>
      </c>
      <c r="N10" s="239"/>
      <c r="O10" s="238" t="s">
        <v>153</v>
      </c>
      <c r="P10" s="239"/>
      <c r="Q10" s="186"/>
      <c r="R10" s="186"/>
      <c r="S10" s="186"/>
      <c r="T10" s="139"/>
      <c r="U10" s="139"/>
      <c r="V10" s="139"/>
      <c r="W10" s="139"/>
      <c r="X10" s="139"/>
    </row>
    <row r="11" spans="1:24" x14ac:dyDescent="0.25">
      <c r="A11" s="183"/>
      <c r="B11" s="185" t="s">
        <v>123</v>
      </c>
      <c r="C11" s="185" t="s">
        <v>118</v>
      </c>
      <c r="D11" s="185" t="s">
        <v>123</v>
      </c>
      <c r="E11" s="185" t="s">
        <v>118</v>
      </c>
      <c r="F11" s="185" t="s">
        <v>123</v>
      </c>
      <c r="G11" s="185" t="s">
        <v>118</v>
      </c>
      <c r="H11" s="185" t="s">
        <v>123</v>
      </c>
      <c r="I11" s="185" t="s">
        <v>118</v>
      </c>
      <c r="J11" s="185" t="s">
        <v>123</v>
      </c>
      <c r="K11" s="185" t="s">
        <v>118</v>
      </c>
      <c r="L11" s="185" t="s">
        <v>123</v>
      </c>
      <c r="M11" s="185" t="s">
        <v>118</v>
      </c>
      <c r="N11" s="185" t="s">
        <v>123</v>
      </c>
      <c r="O11" s="185" t="s">
        <v>118</v>
      </c>
      <c r="P11" s="185" t="s">
        <v>123</v>
      </c>
      <c r="Q11" s="187"/>
      <c r="R11" s="187"/>
      <c r="S11" s="187"/>
      <c r="T11" s="139"/>
      <c r="U11" s="139"/>
      <c r="V11" s="139"/>
      <c r="W11" s="139"/>
      <c r="X11" s="139"/>
    </row>
    <row r="12" spans="1:24" ht="15.75" thickBot="1" x14ac:dyDescent="0.3">
      <c r="A12" s="183" t="s">
        <v>122</v>
      </c>
      <c r="B12" s="188">
        <f>VLOOKUP(100%,$T$2:$W$7,2)*$B$15</f>
        <v>8918.0327868852455</v>
      </c>
      <c r="C12" s="186"/>
      <c r="D12" s="189">
        <f>VLOOKUP(C13,$T$2:$W$7,2)*D15</f>
        <v>3999.9993599999998</v>
      </c>
      <c r="E12" s="190"/>
      <c r="F12" s="189">
        <f>VLOOKUP(E13,$T$2:$W$7,2)*F15</f>
        <v>3999.9993599999998</v>
      </c>
      <c r="G12" s="190"/>
      <c r="H12" s="189">
        <f>VLOOKUP(G13,$T$2:$W$7,2)*H15</f>
        <v>8918.0327868852455</v>
      </c>
      <c r="I12" s="190"/>
      <c r="J12" s="189">
        <f>VLOOKUP(I13,$T$2:$W$7,2)*J15</f>
        <v>3999.9993599999998</v>
      </c>
      <c r="K12" s="190"/>
      <c r="L12" s="189">
        <f>VLOOKUP(K13,$T$2:$W$7,2)*L15</f>
        <v>8918.0327868852455</v>
      </c>
      <c r="M12" s="190"/>
      <c r="N12" s="189">
        <f>VLOOKUP(M13,$T$2:$W$7,2)*N15</f>
        <v>8918.0327868852455</v>
      </c>
      <c r="O12" s="190"/>
      <c r="P12" s="189">
        <f>VLOOKUP(O13,$T$2:$W$7,2)*P15</f>
        <v>10880</v>
      </c>
      <c r="Q12" s="186"/>
      <c r="R12" s="186"/>
      <c r="S12" s="186"/>
      <c r="T12" s="139"/>
      <c r="U12" s="139"/>
      <c r="V12" s="139"/>
      <c r="W12" s="139"/>
      <c r="X12" s="139"/>
    </row>
    <row r="13" spans="1:24" ht="15.75" thickBot="1" x14ac:dyDescent="0.3">
      <c r="A13" s="183" t="s">
        <v>121</v>
      </c>
      <c r="B13" s="190">
        <f>VLOOKUP(100%,$T$2:$W$7,3)*$B$15</f>
        <v>1961.9672131147543</v>
      </c>
      <c r="C13" s="214">
        <v>0.4</v>
      </c>
      <c r="D13" s="189">
        <f>VLOOKUP(C13,$T$2:$W$7,3)*D15</f>
        <v>879.99615999999992</v>
      </c>
      <c r="E13" s="214">
        <v>0.4</v>
      </c>
      <c r="F13" s="189">
        <f>VLOOKUP(E13,$T$2:$W$7,3)*F15</f>
        <v>879.99615999999992</v>
      </c>
      <c r="G13" s="214">
        <v>1</v>
      </c>
      <c r="H13" s="189">
        <f>VLOOKUP(G13,$T$2:$W$7,3)*H15</f>
        <v>1961.9672131147543</v>
      </c>
      <c r="I13" s="214">
        <v>0.4</v>
      </c>
      <c r="J13" s="189">
        <f>VLOOKUP(I13,$T$2:$W$7,3)*J15</f>
        <v>879.99615999999992</v>
      </c>
      <c r="K13" s="214">
        <v>1</v>
      </c>
      <c r="L13" s="189">
        <f>VLOOKUP(K13,$T$2:$W$7,3)*L15</f>
        <v>1961.9672131147543</v>
      </c>
      <c r="M13" s="214">
        <v>1</v>
      </c>
      <c r="N13" s="189">
        <f>VLOOKUP(M13,$T$2:$W$7,3)*N15</f>
        <v>1961.9672131147543</v>
      </c>
      <c r="O13" s="214">
        <v>0</v>
      </c>
      <c r="P13" s="189">
        <f>VLOOKUP(O13,$T$2:$W$7,3)*P15</f>
        <v>0</v>
      </c>
      <c r="Q13" s="186"/>
      <c r="R13" s="186"/>
      <c r="S13" s="186"/>
      <c r="T13" s="139"/>
      <c r="U13" s="139"/>
      <c r="V13" s="139"/>
      <c r="W13" s="139"/>
      <c r="X13" s="139"/>
    </row>
    <row r="14" spans="1:24" x14ac:dyDescent="0.25">
      <c r="A14" s="183" t="s">
        <v>120</v>
      </c>
      <c r="B14" s="191">
        <v>0</v>
      </c>
      <c r="C14" s="186"/>
      <c r="D14" s="192">
        <f>VLOOKUP(C13,$T$2:$W$7,4)*D15</f>
        <v>6000.0044800000005</v>
      </c>
      <c r="E14" s="190"/>
      <c r="F14" s="192">
        <f>VLOOKUP(E13,$T$2:$W$7,4)*F15</f>
        <v>6000.0044800000005</v>
      </c>
      <c r="G14" s="190"/>
      <c r="H14" s="192">
        <f>VLOOKUP(G13,$T$2:$W$7,4)*H15</f>
        <v>0</v>
      </c>
      <c r="I14" s="190"/>
      <c r="J14" s="192">
        <f>VLOOKUP(I13,$T$2:$W$7,4)*J15</f>
        <v>6000.0044800000005</v>
      </c>
      <c r="K14" s="190"/>
      <c r="L14" s="192">
        <f>VLOOKUP(K13,$T$2:$W$7,4)*L15</f>
        <v>0</v>
      </c>
      <c r="M14" s="190"/>
      <c r="N14" s="192">
        <f>VLOOKUP(M13,$T$2:$W$7,4)*N15</f>
        <v>0</v>
      </c>
      <c r="O14" s="190"/>
      <c r="P14" s="192">
        <f>VLOOKUP(O13,$T$2:$W$7,4)*P15</f>
        <v>0</v>
      </c>
      <c r="Q14" s="186"/>
      <c r="R14" s="186"/>
      <c r="S14" s="186"/>
      <c r="T14" s="139"/>
      <c r="U14" s="139"/>
      <c r="V14" s="139"/>
      <c r="W14" s="139"/>
      <c r="X14" s="139"/>
    </row>
    <row r="15" spans="1:24" x14ac:dyDescent="0.25">
      <c r="A15" s="183" t="s">
        <v>119</v>
      </c>
      <c r="B15" s="193">
        <f>D5</f>
        <v>10880</v>
      </c>
      <c r="C15" s="194"/>
      <c r="D15" s="195">
        <f>B15</f>
        <v>10880</v>
      </c>
      <c r="E15" s="196"/>
      <c r="F15" s="195">
        <f>D15</f>
        <v>10880</v>
      </c>
      <c r="G15" s="196"/>
      <c r="H15" s="195">
        <f>F15</f>
        <v>10880</v>
      </c>
      <c r="I15" s="196"/>
      <c r="J15" s="195">
        <f>H15</f>
        <v>10880</v>
      </c>
      <c r="K15" s="196"/>
      <c r="L15" s="195">
        <f>J15</f>
        <v>10880</v>
      </c>
      <c r="M15" s="196"/>
      <c r="N15" s="195">
        <f>L15</f>
        <v>10880</v>
      </c>
      <c r="O15" s="196"/>
      <c r="P15" s="195">
        <f>N15</f>
        <v>10880</v>
      </c>
      <c r="Q15" s="186"/>
      <c r="R15" s="186"/>
      <c r="S15" s="186"/>
      <c r="T15" s="139"/>
      <c r="U15" s="139"/>
      <c r="V15" s="139"/>
      <c r="W15" s="139"/>
      <c r="X15" s="139"/>
    </row>
    <row r="16" spans="1:24" ht="15.75" thickBot="1" x14ac:dyDescent="0.3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39"/>
      <c r="U16" s="139"/>
      <c r="V16" s="139"/>
      <c r="W16" s="139"/>
      <c r="X16" s="139"/>
    </row>
    <row r="17" spans="1:24" ht="15.75" thickBot="1" x14ac:dyDescent="0.3">
      <c r="A17" s="208" t="s">
        <v>156</v>
      </c>
      <c r="B17" s="207" t="s">
        <v>129</v>
      </c>
      <c r="C17" s="207"/>
      <c r="D17" s="207"/>
      <c r="E17" s="207"/>
      <c r="F17" s="207"/>
      <c r="G17" s="207"/>
      <c r="H17" s="213">
        <v>1500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39"/>
      <c r="U17" s="139"/>
      <c r="V17" s="139"/>
      <c r="W17" s="139"/>
      <c r="X17" s="139"/>
    </row>
    <row r="18" spans="1:24" ht="6.75" customHeight="1" x14ac:dyDescent="0.25">
      <c r="A18" s="184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39"/>
      <c r="U18" s="139"/>
      <c r="V18" s="139"/>
      <c r="W18" s="139"/>
      <c r="X18" s="139"/>
    </row>
    <row r="19" spans="1:24" x14ac:dyDescent="0.25">
      <c r="A19" s="183"/>
      <c r="B19" s="210" t="s">
        <v>128</v>
      </c>
      <c r="C19" s="238" t="s">
        <v>127</v>
      </c>
      <c r="D19" s="239"/>
      <c r="E19" s="238" t="s">
        <v>126</v>
      </c>
      <c r="F19" s="239"/>
      <c r="G19" s="238" t="s">
        <v>125</v>
      </c>
      <c r="H19" s="239"/>
      <c r="I19" s="238" t="s">
        <v>124</v>
      </c>
      <c r="J19" s="239"/>
      <c r="K19" s="238" t="s">
        <v>131</v>
      </c>
      <c r="L19" s="239"/>
      <c r="M19" s="238" t="s">
        <v>130</v>
      </c>
      <c r="N19" s="239"/>
      <c r="O19" s="238" t="s">
        <v>153</v>
      </c>
      <c r="P19" s="239"/>
      <c r="Q19" s="183"/>
      <c r="R19" s="183"/>
      <c r="S19" s="183"/>
      <c r="T19" s="139"/>
      <c r="U19" s="139"/>
      <c r="V19" s="139"/>
      <c r="W19" s="139"/>
      <c r="X19" s="139"/>
    </row>
    <row r="20" spans="1:24" x14ac:dyDescent="0.25">
      <c r="A20" s="183"/>
      <c r="B20" s="185" t="s">
        <v>123</v>
      </c>
      <c r="C20" s="185" t="s">
        <v>118</v>
      </c>
      <c r="D20" s="185" t="s">
        <v>123</v>
      </c>
      <c r="E20" s="185" t="s">
        <v>118</v>
      </c>
      <c r="F20" s="185" t="s">
        <v>123</v>
      </c>
      <c r="G20" s="185" t="s">
        <v>118</v>
      </c>
      <c r="H20" s="185" t="s">
        <v>123</v>
      </c>
      <c r="I20" s="185" t="s">
        <v>118</v>
      </c>
      <c r="J20" s="185" t="s">
        <v>123</v>
      </c>
      <c r="K20" s="185" t="s">
        <v>118</v>
      </c>
      <c r="L20" s="185" t="s">
        <v>123</v>
      </c>
      <c r="M20" s="185" t="s">
        <v>118</v>
      </c>
      <c r="N20" s="185" t="s">
        <v>123</v>
      </c>
      <c r="O20" s="185" t="s">
        <v>118</v>
      </c>
      <c r="P20" s="185" t="s">
        <v>123</v>
      </c>
      <c r="Q20" s="183"/>
      <c r="R20" s="183"/>
      <c r="S20" s="183"/>
      <c r="T20" s="139"/>
      <c r="U20" s="139"/>
      <c r="V20" s="139"/>
      <c r="W20" s="139"/>
      <c r="X20" s="139"/>
    </row>
    <row r="21" spans="1:24" ht="15.75" thickBot="1" x14ac:dyDescent="0.3">
      <c r="A21" s="183" t="s">
        <v>122</v>
      </c>
      <c r="B21" s="188">
        <f>VLOOKUP(100%,$T$2:$W$7,2)*$B$15</f>
        <v>8918.0327868852455</v>
      </c>
      <c r="C21" s="186"/>
      <c r="D21" s="189">
        <f>VLOOKUP(C22,$T$2:$W$7,2)*D24</f>
        <v>3448.5288599999999</v>
      </c>
      <c r="E21" s="190"/>
      <c r="F21" s="189">
        <f>VLOOKUP(E22,$T$2:$W$7,2)*F24</f>
        <v>2897.05836</v>
      </c>
      <c r="G21" s="190"/>
      <c r="H21" s="189">
        <f>VLOOKUP(G22,$T$2:$W$7,2)*H24</f>
        <v>5229.5081967213118</v>
      </c>
      <c r="I21" s="190"/>
      <c r="J21" s="189">
        <f>VLOOKUP(I22,$T$2:$W$7,2)*J24</f>
        <v>1794.11736</v>
      </c>
      <c r="K21" s="190"/>
      <c r="L21" s="189">
        <f>VLOOKUP(K22,$T$2:$W$7,2)*L24</f>
        <v>2770.4918032786886</v>
      </c>
      <c r="M21" s="190"/>
      <c r="N21" s="189">
        <f>VLOOKUP(M22,$T$2:$W$7,2)*N24</f>
        <v>1540.983606557377</v>
      </c>
      <c r="O21" s="190"/>
      <c r="P21" s="189">
        <f>VLOOKUP(O22,$T$2:$W$7,2)*P24</f>
        <v>311.47540983606558</v>
      </c>
      <c r="Q21" s="183"/>
      <c r="R21" s="183"/>
      <c r="S21" s="183"/>
      <c r="T21" s="139"/>
      <c r="U21" s="139"/>
      <c r="V21" s="139"/>
      <c r="W21" s="139"/>
      <c r="X21" s="139"/>
    </row>
    <row r="22" spans="1:24" ht="15.75" thickBot="1" x14ac:dyDescent="0.3">
      <c r="A22" s="183" t="s">
        <v>121</v>
      </c>
      <c r="B22" s="190">
        <f>B21*22%</f>
        <v>1961.967213114754</v>
      </c>
      <c r="C22" s="214">
        <v>0.4</v>
      </c>
      <c r="D22" s="189">
        <f>D21*22%</f>
        <v>758.6763492</v>
      </c>
      <c r="E22" s="214">
        <v>0.4</v>
      </c>
      <c r="F22" s="189">
        <f>F21*22%</f>
        <v>637.35283919999995</v>
      </c>
      <c r="G22" s="214">
        <v>1</v>
      </c>
      <c r="H22" s="189">
        <f>H21*22%</f>
        <v>1150.4918032786886</v>
      </c>
      <c r="I22" s="214">
        <v>0.4</v>
      </c>
      <c r="J22" s="189">
        <f>J21*22%</f>
        <v>394.70581920000001</v>
      </c>
      <c r="K22" s="214">
        <v>1</v>
      </c>
      <c r="L22" s="189">
        <f>L21*22%</f>
        <v>609.50819672131149</v>
      </c>
      <c r="M22" s="214">
        <v>1</v>
      </c>
      <c r="N22" s="189">
        <f>N21*22%</f>
        <v>339.01639344262293</v>
      </c>
      <c r="O22" s="214">
        <v>1</v>
      </c>
      <c r="P22" s="189">
        <f>P21*22%</f>
        <v>68.524590163934434</v>
      </c>
      <c r="Q22" s="183"/>
      <c r="R22" s="183"/>
      <c r="S22" s="183"/>
      <c r="T22" s="139"/>
      <c r="U22" s="139"/>
      <c r="V22" s="139"/>
      <c r="W22" s="139"/>
      <c r="X22" s="139"/>
    </row>
    <row r="23" spans="1:24" x14ac:dyDescent="0.25">
      <c r="A23" s="183" t="s">
        <v>120</v>
      </c>
      <c r="B23" s="191">
        <v>0</v>
      </c>
      <c r="C23" s="186"/>
      <c r="D23" s="192">
        <f>VLOOKUP(C22,$T$2:$W$7,4)*D24</f>
        <v>5172.7979800000003</v>
      </c>
      <c r="E23" s="190"/>
      <c r="F23" s="192">
        <f>VLOOKUP(E22,$T$2:$W$7,4)*F24</f>
        <v>4345.59148</v>
      </c>
      <c r="G23" s="190"/>
      <c r="H23" s="192">
        <f>VLOOKUP(G22,$T$2:$W$7,4)*H24</f>
        <v>0</v>
      </c>
      <c r="I23" s="190"/>
      <c r="J23" s="192">
        <f>VLOOKUP(I22,$T$2:$W$7,4)*J24</f>
        <v>2691.17848</v>
      </c>
      <c r="K23" s="190"/>
      <c r="L23" s="192">
        <f>VLOOKUP(K22,$T$2:$W$7,4)*L24</f>
        <v>0</v>
      </c>
      <c r="M23" s="190"/>
      <c r="N23" s="192">
        <f>VLOOKUP(M22,$T$2:$W$7,4)*N24</f>
        <v>0</v>
      </c>
      <c r="O23" s="190"/>
      <c r="P23" s="192">
        <f>VLOOKUP(O22,$T$2:$W$7,4)*P24</f>
        <v>0</v>
      </c>
      <c r="Q23" s="183"/>
      <c r="R23" s="183"/>
      <c r="S23" s="183"/>
      <c r="T23" s="139"/>
      <c r="U23" s="139"/>
      <c r="V23" s="139"/>
      <c r="W23" s="139"/>
      <c r="X23" s="139"/>
    </row>
    <row r="24" spans="1:24" x14ac:dyDescent="0.25">
      <c r="A24" s="183" t="s">
        <v>119</v>
      </c>
      <c r="B24" s="193">
        <f>D5</f>
        <v>10880</v>
      </c>
      <c r="C24" s="194"/>
      <c r="D24" s="195">
        <f>B24-$H$17</f>
        <v>9380</v>
      </c>
      <c r="E24" s="196"/>
      <c r="F24" s="195">
        <f>D24-$H$17</f>
        <v>7880</v>
      </c>
      <c r="G24" s="196"/>
      <c r="H24" s="195">
        <f>F24-$H$17</f>
        <v>6380</v>
      </c>
      <c r="I24" s="196"/>
      <c r="J24" s="195">
        <f>H24-$H$17</f>
        <v>4880</v>
      </c>
      <c r="K24" s="196"/>
      <c r="L24" s="195">
        <f>J24-$H$17</f>
        <v>3380</v>
      </c>
      <c r="M24" s="196"/>
      <c r="N24" s="195">
        <f>L24-$H$17</f>
        <v>1880</v>
      </c>
      <c r="O24" s="196"/>
      <c r="P24" s="195">
        <f>N24-$H$17</f>
        <v>380</v>
      </c>
      <c r="Q24" s="183"/>
      <c r="R24" s="183"/>
      <c r="S24" s="183"/>
      <c r="T24" s="139"/>
      <c r="U24" s="139"/>
      <c r="V24" s="139"/>
      <c r="W24" s="139"/>
      <c r="X24" s="139"/>
    </row>
    <row r="25" spans="1:24" x14ac:dyDescent="0.2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39"/>
      <c r="U25" s="139"/>
      <c r="V25" s="139"/>
      <c r="W25" s="139"/>
      <c r="X25" s="139"/>
    </row>
    <row r="26" spans="1:24" x14ac:dyDescent="0.2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39"/>
      <c r="U26" s="139"/>
      <c r="V26" s="139"/>
      <c r="W26" s="139"/>
      <c r="X26" s="139"/>
    </row>
  </sheetData>
  <sheetProtection algorithmName="SHA-512" hashValue="TPg2e4YW77d2Y21Z3oteFMLcfwjR7y/g4DV/a9Q+ib/QAN3HdErguznxs23BNPWb3XMVV5ssnBiiU9hIowJhIA==" saltValue="sDDpUHCRugy1BSxAIHiGmw==" spinCount="100000" sheet="1" objects="1" scenarios="1"/>
  <mergeCells count="15">
    <mergeCell ref="A1:D1"/>
    <mergeCell ref="O10:P10"/>
    <mergeCell ref="C19:D19"/>
    <mergeCell ref="E19:F19"/>
    <mergeCell ref="G19:H19"/>
    <mergeCell ref="I19:J19"/>
    <mergeCell ref="K19:L19"/>
    <mergeCell ref="M19:N19"/>
    <mergeCell ref="O19:P19"/>
    <mergeCell ref="C10:D10"/>
    <mergeCell ref="E10:F10"/>
    <mergeCell ref="G10:H10"/>
    <mergeCell ref="I10:J10"/>
    <mergeCell ref="K10:L10"/>
    <mergeCell ref="M10:N10"/>
  </mergeCells>
  <pageMargins left="0.7" right="0.7" top="0.75" bottom="0.75" header="0.3" footer="0.3"/>
  <pageSetup paperSize="9"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>
      <selection activeCell="J16" sqref="J16"/>
    </sheetView>
  </sheetViews>
  <sheetFormatPr defaultRowHeight="15" x14ac:dyDescent="0.25"/>
  <cols>
    <col min="1" max="1" width="20.42578125" customWidth="1"/>
    <col min="2" max="2" width="2" customWidth="1"/>
    <col min="3" max="4" width="15.28515625" style="1" customWidth="1"/>
    <col min="5" max="6" width="14.42578125" style="1" customWidth="1"/>
    <col min="7" max="7" width="14" style="1" customWidth="1"/>
    <col min="8" max="9" width="12.7109375" style="1" customWidth="1"/>
  </cols>
  <sheetData>
    <row r="1" spans="1:9" ht="15.75" thickBot="1" x14ac:dyDescent="0.3">
      <c r="A1" s="240" t="s">
        <v>47</v>
      </c>
      <c r="B1" s="241"/>
      <c r="C1" s="242"/>
    </row>
    <row r="3" spans="1:9" x14ac:dyDescent="0.25">
      <c r="A3" s="3" t="s">
        <v>35</v>
      </c>
      <c r="B3" s="3"/>
    </row>
    <row r="4" spans="1:9" ht="15.75" thickBot="1" x14ac:dyDescent="0.3">
      <c r="A4" s="3" t="s">
        <v>36</v>
      </c>
      <c r="B4" s="3"/>
    </row>
    <row r="5" spans="1:9" ht="26.25" customHeight="1" thickBot="1" x14ac:dyDescent="0.3">
      <c r="C5" s="252" t="s">
        <v>33</v>
      </c>
      <c r="D5" s="253"/>
      <c r="E5" s="254" t="s">
        <v>5</v>
      </c>
      <c r="F5" s="255"/>
      <c r="G5" s="256" t="s">
        <v>32</v>
      </c>
      <c r="H5" s="256"/>
      <c r="I5" s="257"/>
    </row>
    <row r="6" spans="1:9" ht="15.75" thickBot="1" x14ac:dyDescent="0.3">
      <c r="C6" s="4" t="s">
        <v>7</v>
      </c>
      <c r="D6" s="6" t="s">
        <v>8</v>
      </c>
      <c r="E6" s="4" t="s">
        <v>9</v>
      </c>
      <c r="F6" s="6" t="s">
        <v>1</v>
      </c>
      <c r="G6" s="16" t="s">
        <v>10</v>
      </c>
      <c r="H6" s="5" t="s">
        <v>9</v>
      </c>
      <c r="I6" s="6" t="s">
        <v>1</v>
      </c>
    </row>
    <row r="7" spans="1:9" ht="25.5" x14ac:dyDescent="0.25">
      <c r="C7" s="21" t="s">
        <v>11</v>
      </c>
      <c r="D7" s="22">
        <v>1</v>
      </c>
      <c r="E7" s="8" t="s">
        <v>9</v>
      </c>
      <c r="F7" s="10" t="s">
        <v>1</v>
      </c>
      <c r="G7" s="17" t="s">
        <v>10</v>
      </c>
      <c r="H7" s="9" t="s">
        <v>9</v>
      </c>
      <c r="I7" s="10" t="s">
        <v>1</v>
      </c>
    </row>
    <row r="8" spans="1:9" x14ac:dyDescent="0.25">
      <c r="C8" s="243" t="s">
        <v>12</v>
      </c>
      <c r="D8" s="258">
        <v>0.1</v>
      </c>
      <c r="E8" s="18">
        <v>0.9</v>
      </c>
      <c r="F8" s="12" t="s">
        <v>13</v>
      </c>
      <c r="G8" s="259" t="s">
        <v>14</v>
      </c>
      <c r="H8" s="260" t="s">
        <v>15</v>
      </c>
      <c r="I8" s="11"/>
    </row>
    <row r="9" spans="1:9" x14ac:dyDescent="0.25">
      <c r="C9" s="243"/>
      <c r="D9" s="258"/>
      <c r="E9" s="18">
        <v>0.1</v>
      </c>
      <c r="F9" s="12" t="s">
        <v>16</v>
      </c>
      <c r="G9" s="259"/>
      <c r="H9" s="260"/>
      <c r="I9" s="11"/>
    </row>
    <row r="10" spans="1:9" x14ac:dyDescent="0.25">
      <c r="C10" s="243" t="s">
        <v>17</v>
      </c>
      <c r="D10" s="258">
        <v>0.15</v>
      </c>
      <c r="E10" s="18">
        <v>0.85</v>
      </c>
      <c r="F10" s="12" t="s">
        <v>13</v>
      </c>
      <c r="G10" s="259" t="s">
        <v>14</v>
      </c>
      <c r="H10" s="260" t="s">
        <v>15</v>
      </c>
      <c r="I10" s="11"/>
    </row>
    <row r="11" spans="1:9" x14ac:dyDescent="0.25">
      <c r="C11" s="243"/>
      <c r="D11" s="258"/>
      <c r="E11" s="18">
        <v>0.15</v>
      </c>
      <c r="F11" s="12" t="s">
        <v>16</v>
      </c>
      <c r="G11" s="259"/>
      <c r="H11" s="260"/>
      <c r="I11" s="11"/>
    </row>
    <row r="12" spans="1:9" x14ac:dyDescent="0.25">
      <c r="C12" s="243" t="s">
        <v>31</v>
      </c>
      <c r="D12" s="245" t="s">
        <v>18</v>
      </c>
      <c r="E12" s="19" t="s">
        <v>19</v>
      </c>
      <c r="F12" s="12" t="s">
        <v>13</v>
      </c>
      <c r="G12" s="259" t="s">
        <v>20</v>
      </c>
      <c r="H12" s="260" t="s">
        <v>21</v>
      </c>
      <c r="I12" s="245"/>
    </row>
    <row r="13" spans="1:9" x14ac:dyDescent="0.25">
      <c r="C13" s="243"/>
      <c r="D13" s="245"/>
      <c r="E13" s="19" t="s">
        <v>22</v>
      </c>
      <c r="F13" s="12" t="s">
        <v>16</v>
      </c>
      <c r="G13" s="259"/>
      <c r="H13" s="260"/>
      <c r="I13" s="245"/>
    </row>
    <row r="14" spans="1:9" x14ac:dyDescent="0.25">
      <c r="C14" s="243" t="s">
        <v>23</v>
      </c>
      <c r="D14" s="245" t="s">
        <v>24</v>
      </c>
      <c r="E14" s="18">
        <v>0.6</v>
      </c>
      <c r="F14" s="12" t="s">
        <v>13</v>
      </c>
      <c r="G14" s="247">
        <v>0.4</v>
      </c>
      <c r="H14" s="7">
        <v>0.6</v>
      </c>
      <c r="I14" s="12" t="s">
        <v>13</v>
      </c>
    </row>
    <row r="15" spans="1:9" ht="15.75" thickBot="1" x14ac:dyDescent="0.3">
      <c r="C15" s="244"/>
      <c r="D15" s="246"/>
      <c r="E15" s="20">
        <v>0.4</v>
      </c>
      <c r="F15" s="15" t="s">
        <v>16</v>
      </c>
      <c r="G15" s="248"/>
      <c r="H15" s="13">
        <v>0.4</v>
      </c>
      <c r="I15" s="15" t="s">
        <v>16</v>
      </c>
    </row>
    <row r="16" spans="1:9" x14ac:dyDescent="0.25">
      <c r="C16" s="249" t="s">
        <v>29</v>
      </c>
      <c r="D16" s="250"/>
      <c r="E16" s="250"/>
      <c r="F16" s="250"/>
      <c r="G16" s="250"/>
      <c r="H16" s="250"/>
      <c r="I16" s="251"/>
    </row>
    <row r="17" spans="1:9" ht="15.75" thickBot="1" x14ac:dyDescent="0.3">
      <c r="C17" s="261" t="s">
        <v>30</v>
      </c>
      <c r="D17" s="262"/>
      <c r="E17" s="262"/>
      <c r="F17" s="262"/>
      <c r="G17" s="262"/>
      <c r="H17" s="262"/>
      <c r="I17" s="263"/>
    </row>
    <row r="19" spans="1:9" x14ac:dyDescent="0.25">
      <c r="A19" s="3" t="s">
        <v>37</v>
      </c>
    </row>
    <row r="20" spans="1:9" ht="8.25" customHeight="1" thickBot="1" x14ac:dyDescent="0.3"/>
    <row r="21" spans="1:9" ht="30" customHeight="1" thickBot="1" x14ac:dyDescent="0.3">
      <c r="C21" s="252" t="s">
        <v>34</v>
      </c>
      <c r="D21" s="264"/>
      <c r="E21" s="254" t="s">
        <v>5</v>
      </c>
      <c r="F21" s="255"/>
      <c r="G21" s="256" t="s">
        <v>6</v>
      </c>
      <c r="H21" s="256"/>
      <c r="I21" s="257"/>
    </row>
    <row r="22" spans="1:9" ht="15.75" thickBot="1" x14ac:dyDescent="0.3">
      <c r="C22" s="4" t="s">
        <v>7</v>
      </c>
      <c r="D22" s="25" t="s">
        <v>147</v>
      </c>
      <c r="E22" s="4" t="s">
        <v>9</v>
      </c>
      <c r="F22" s="6" t="s">
        <v>1</v>
      </c>
      <c r="G22" s="16" t="s">
        <v>10</v>
      </c>
      <c r="H22" s="5" t="s">
        <v>9</v>
      </c>
      <c r="I22" s="6" t="s">
        <v>1</v>
      </c>
    </row>
    <row r="23" spans="1:9" x14ac:dyDescent="0.25">
      <c r="C23" s="23" t="s">
        <v>25</v>
      </c>
      <c r="D23" s="26">
        <v>1</v>
      </c>
      <c r="E23" s="28">
        <v>1</v>
      </c>
      <c r="F23" s="10" t="s">
        <v>16</v>
      </c>
      <c r="G23" s="27">
        <v>1</v>
      </c>
      <c r="H23" s="24">
        <v>1</v>
      </c>
      <c r="I23" s="10" t="s">
        <v>16</v>
      </c>
    </row>
    <row r="24" spans="1:9" s="29" customFormat="1" ht="26.25" thickBot="1" x14ac:dyDescent="0.3">
      <c r="C24" s="30" t="s">
        <v>25</v>
      </c>
      <c r="D24" s="31" t="s">
        <v>26</v>
      </c>
      <c r="E24" s="32" t="s">
        <v>27</v>
      </c>
      <c r="F24" s="15" t="s">
        <v>28</v>
      </c>
      <c r="G24" s="33" t="s">
        <v>27</v>
      </c>
      <c r="H24" s="14" t="s">
        <v>15</v>
      </c>
      <c r="I24" s="34"/>
    </row>
    <row r="26" spans="1:9" x14ac:dyDescent="0.25">
      <c r="B26" s="215" t="s">
        <v>157</v>
      </c>
      <c r="C26" s="86"/>
      <c r="D26" s="86"/>
      <c r="E26" s="86"/>
      <c r="F26" s="86"/>
      <c r="G26" s="86"/>
      <c r="H26" s="86"/>
      <c r="I26" s="51"/>
    </row>
    <row r="27" spans="1:9" x14ac:dyDescent="0.25">
      <c r="B27" s="87" t="s">
        <v>158</v>
      </c>
      <c r="C27" s="43" t="s">
        <v>160</v>
      </c>
      <c r="D27" s="43"/>
      <c r="E27" s="43"/>
      <c r="F27" s="43"/>
      <c r="G27" s="43"/>
      <c r="H27" s="43"/>
      <c r="I27" s="52"/>
    </row>
    <row r="28" spans="1:9" x14ac:dyDescent="0.25">
      <c r="B28" s="87" t="s">
        <v>158</v>
      </c>
      <c r="C28" s="43" t="s">
        <v>159</v>
      </c>
      <c r="D28" s="43"/>
      <c r="E28" s="43"/>
      <c r="F28" s="43"/>
      <c r="G28" s="43"/>
      <c r="H28" s="43"/>
      <c r="I28" s="52"/>
    </row>
    <row r="29" spans="1:9" x14ac:dyDescent="0.25">
      <c r="B29" s="87"/>
      <c r="C29" s="43" t="s">
        <v>161</v>
      </c>
      <c r="D29" s="43"/>
      <c r="E29" s="43"/>
      <c r="F29" s="43"/>
      <c r="G29" s="43"/>
      <c r="H29" s="43"/>
      <c r="I29" s="52"/>
    </row>
    <row r="30" spans="1:9" x14ac:dyDescent="0.25">
      <c r="B30" s="87"/>
      <c r="C30" s="43" t="s">
        <v>162</v>
      </c>
      <c r="D30" s="43"/>
      <c r="E30" s="43"/>
      <c r="F30" s="43"/>
      <c r="G30" s="43"/>
      <c r="H30" s="43"/>
      <c r="I30" s="52"/>
    </row>
    <row r="31" spans="1:9" x14ac:dyDescent="0.25">
      <c r="B31" s="87"/>
      <c r="C31" s="43" t="s">
        <v>163</v>
      </c>
      <c r="D31" s="43"/>
      <c r="E31" s="43"/>
      <c r="F31" s="43"/>
      <c r="G31" s="43"/>
      <c r="H31" s="43"/>
      <c r="I31" s="52"/>
    </row>
    <row r="32" spans="1:9" x14ac:dyDescent="0.25">
      <c r="B32" s="87" t="s">
        <v>158</v>
      </c>
      <c r="C32" s="43" t="s">
        <v>164</v>
      </c>
      <c r="D32" s="43"/>
      <c r="E32" s="43"/>
      <c r="F32" s="43"/>
      <c r="G32" s="43"/>
      <c r="H32" s="43"/>
      <c r="I32" s="52"/>
    </row>
    <row r="33" spans="2:9" x14ac:dyDescent="0.25">
      <c r="B33" s="88" t="s">
        <v>165</v>
      </c>
      <c r="C33" s="89" t="s">
        <v>166</v>
      </c>
      <c r="D33" s="89"/>
      <c r="E33" s="89"/>
      <c r="F33" s="89"/>
      <c r="G33" s="89"/>
      <c r="H33" s="89"/>
      <c r="I33" s="53"/>
    </row>
  </sheetData>
  <sheetProtection algorithmName="SHA-512" hashValue="LuiTa4sOY0OZ9cJ5F/IpiOH6QRFDfTRdIEIO+QencCfFGyo28eZjzSidXKZ5IEgA+5FTHtj17dw+XbcWEMzFXA==" saltValue="XWJBlE+qohJ/K7cKyESBlg==" spinCount="100000" sheet="1" objects="1" scenarios="1"/>
  <mergeCells count="24">
    <mergeCell ref="C17:I17"/>
    <mergeCell ref="C21:D21"/>
    <mergeCell ref="E21:F21"/>
    <mergeCell ref="G21:I21"/>
    <mergeCell ref="C10:C11"/>
    <mergeCell ref="D10:D11"/>
    <mergeCell ref="G10:G11"/>
    <mergeCell ref="H10:H11"/>
    <mergeCell ref="D12:D13"/>
    <mergeCell ref="G12:G13"/>
    <mergeCell ref="H12:I13"/>
    <mergeCell ref="C12:C13"/>
    <mergeCell ref="A1:C1"/>
    <mergeCell ref="C14:C15"/>
    <mergeCell ref="D14:D15"/>
    <mergeCell ref="G14:G15"/>
    <mergeCell ref="C16:I16"/>
    <mergeCell ref="C5:D5"/>
    <mergeCell ref="E5:F5"/>
    <mergeCell ref="G5:I5"/>
    <mergeCell ref="C8:C9"/>
    <mergeCell ref="D8:D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93" zoomScaleNormal="93" workbookViewId="0">
      <selection activeCell="F18" sqref="F18"/>
    </sheetView>
  </sheetViews>
  <sheetFormatPr defaultColWidth="9.140625" defaultRowHeight="15" x14ac:dyDescent="0.25"/>
  <cols>
    <col min="1" max="1" width="3.7109375" style="65" customWidth="1"/>
    <col min="2" max="2" width="57.28515625" style="65" customWidth="1"/>
    <col min="3" max="3" width="29.42578125" style="65" customWidth="1"/>
    <col min="4" max="4" width="29.5703125" style="65" customWidth="1"/>
    <col min="5" max="16384" width="9.140625" style="65"/>
  </cols>
  <sheetData>
    <row r="1" spans="1:4" s="79" customFormat="1" ht="18" thickBot="1" x14ac:dyDescent="0.35">
      <c r="A1" s="265" t="s">
        <v>75</v>
      </c>
      <c r="B1" s="266"/>
    </row>
    <row r="2" spans="1:4" ht="15.75" thickBot="1" x14ac:dyDescent="0.3"/>
    <row r="3" spans="1:4" ht="15.75" thickBot="1" x14ac:dyDescent="0.3">
      <c r="B3" s="267" t="s">
        <v>48</v>
      </c>
      <c r="C3" s="268"/>
    </row>
    <row r="4" spans="1:4" ht="10.5" customHeight="1" x14ac:dyDescent="0.25">
      <c r="B4" s="66"/>
    </row>
    <row r="5" spans="1:4" ht="15.75" thickBot="1" x14ac:dyDescent="0.3">
      <c r="B5" s="80" t="s">
        <v>72</v>
      </c>
    </row>
    <row r="6" spans="1:4" x14ac:dyDescent="0.25">
      <c r="B6" s="67" t="s">
        <v>49</v>
      </c>
      <c r="C6" s="271" t="s">
        <v>50</v>
      </c>
      <c r="D6" s="272"/>
    </row>
    <row r="7" spans="1:4" ht="40.5" customHeight="1" thickBot="1" x14ac:dyDescent="0.3">
      <c r="B7" s="68" t="s">
        <v>51</v>
      </c>
      <c r="C7" s="269" t="s">
        <v>52</v>
      </c>
      <c r="D7" s="270"/>
    </row>
    <row r="8" spans="1:4" x14ac:dyDescent="0.25">
      <c r="B8" s="69"/>
    </row>
    <row r="9" spans="1:4" ht="15.75" thickBot="1" x14ac:dyDescent="0.3">
      <c r="B9" s="81" t="s">
        <v>71</v>
      </c>
    </row>
    <row r="10" spans="1:4" x14ac:dyDescent="0.25">
      <c r="B10" s="72" t="s">
        <v>66</v>
      </c>
      <c r="C10" s="73" t="s">
        <v>49</v>
      </c>
      <c r="D10" s="74" t="s">
        <v>50</v>
      </c>
    </row>
    <row r="11" spans="1:4" x14ac:dyDescent="0.25">
      <c r="B11" s="75" t="s">
        <v>53</v>
      </c>
      <c r="C11" s="71" t="s">
        <v>54</v>
      </c>
      <c r="D11" s="76" t="s">
        <v>55</v>
      </c>
    </row>
    <row r="12" spans="1:4" x14ac:dyDescent="0.25">
      <c r="B12" s="75" t="s">
        <v>56</v>
      </c>
      <c r="C12" s="71" t="s">
        <v>54</v>
      </c>
      <c r="D12" s="76" t="s">
        <v>57</v>
      </c>
    </row>
    <row r="13" spans="1:4" x14ac:dyDescent="0.25">
      <c r="B13" s="75" t="s">
        <v>58</v>
      </c>
      <c r="C13" s="71" t="s">
        <v>54</v>
      </c>
      <c r="D13" s="76" t="s">
        <v>57</v>
      </c>
    </row>
    <row r="14" spans="1:4" ht="15.75" thickBot="1" x14ac:dyDescent="0.3">
      <c r="B14" s="68" t="s">
        <v>59</v>
      </c>
      <c r="C14" s="77" t="s">
        <v>54</v>
      </c>
      <c r="D14" s="78" t="s">
        <v>57</v>
      </c>
    </row>
    <row r="15" spans="1:4" ht="27.75" customHeight="1" x14ac:dyDescent="0.25">
      <c r="B15" s="281" t="s">
        <v>67</v>
      </c>
      <c r="C15" s="281"/>
      <c r="D15" s="281"/>
    </row>
    <row r="16" spans="1:4" x14ac:dyDescent="0.25">
      <c r="B16" s="281" t="s">
        <v>97</v>
      </c>
      <c r="C16" s="281"/>
      <c r="D16" s="281"/>
    </row>
    <row r="17" spans="2:4" x14ac:dyDescent="0.25">
      <c r="B17" s="281" t="s">
        <v>98</v>
      </c>
      <c r="C17" s="281"/>
      <c r="D17" s="281"/>
    </row>
    <row r="18" spans="2:4" x14ac:dyDescent="0.25">
      <c r="B18" s="281" t="s">
        <v>60</v>
      </c>
      <c r="C18" s="281"/>
      <c r="D18" s="281"/>
    </row>
    <row r="19" spans="2:4" x14ac:dyDescent="0.25">
      <c r="B19" s="282" t="s">
        <v>68</v>
      </c>
      <c r="C19" s="282"/>
      <c r="D19" s="282"/>
    </row>
    <row r="20" spans="2:4" ht="15.75" thickBot="1" x14ac:dyDescent="0.3">
      <c r="B20" s="70"/>
    </row>
    <row r="21" spans="2:4" ht="15.75" thickBot="1" x14ac:dyDescent="0.3">
      <c r="B21" s="267" t="s">
        <v>61</v>
      </c>
      <c r="C21" s="268"/>
    </row>
    <row r="22" spans="2:4" ht="6" customHeight="1" x14ac:dyDescent="0.25">
      <c r="B22" s="66"/>
    </row>
    <row r="23" spans="2:4" ht="15.75" thickBot="1" x14ac:dyDescent="0.3">
      <c r="B23" s="80" t="s">
        <v>74</v>
      </c>
    </row>
    <row r="24" spans="2:4" x14ac:dyDescent="0.25">
      <c r="B24" s="67" t="s">
        <v>49</v>
      </c>
      <c r="C24" s="271" t="s">
        <v>50</v>
      </c>
      <c r="D24" s="272"/>
    </row>
    <row r="25" spans="2:4" ht="36.75" thickBot="1" x14ac:dyDescent="0.3">
      <c r="B25" s="68" t="s">
        <v>62</v>
      </c>
      <c r="C25" s="269" t="s">
        <v>63</v>
      </c>
      <c r="D25" s="270"/>
    </row>
    <row r="26" spans="2:4" x14ac:dyDescent="0.25">
      <c r="B26" s="69"/>
    </row>
    <row r="27" spans="2:4" ht="15.75" thickBot="1" x14ac:dyDescent="0.3">
      <c r="B27" s="81" t="s">
        <v>73</v>
      </c>
    </row>
    <row r="28" spans="2:4" x14ac:dyDescent="0.25">
      <c r="B28" s="67" t="s">
        <v>49</v>
      </c>
      <c r="C28" s="273" t="s">
        <v>50</v>
      </c>
      <c r="D28" s="274"/>
    </row>
    <row r="29" spans="2:4" x14ac:dyDescent="0.25">
      <c r="B29" s="279" t="s">
        <v>64</v>
      </c>
      <c r="C29" s="275" t="s">
        <v>65</v>
      </c>
      <c r="D29" s="276"/>
    </row>
    <row r="30" spans="2:4" ht="52.7" customHeight="1" x14ac:dyDescent="0.25">
      <c r="B30" s="279"/>
      <c r="C30" s="277" t="s">
        <v>69</v>
      </c>
      <c r="D30" s="278"/>
    </row>
    <row r="31" spans="2:4" ht="18" customHeight="1" thickBot="1" x14ac:dyDescent="0.3">
      <c r="B31" s="280"/>
      <c r="C31" s="283" t="s">
        <v>70</v>
      </c>
      <c r="D31" s="284"/>
    </row>
  </sheetData>
  <sheetProtection algorithmName="SHA-512" hashValue="Hz9PIdy8MU3ksigv9JzpKAL1Otw/LkQsAuHbNSnpqP1pqSX6m/Bm7JZv9b9/utXDcVMpEhFWf/cPdkiBBScGPA==" saltValue="MlKGZX8EdISdjioRLKTlMQ==" spinCount="100000" sheet="1" objects="1" scenarios="1"/>
  <mergeCells count="17">
    <mergeCell ref="C29:D29"/>
    <mergeCell ref="C30:D30"/>
    <mergeCell ref="B21:C21"/>
    <mergeCell ref="B29:B31"/>
    <mergeCell ref="C7:D7"/>
    <mergeCell ref="B15:D15"/>
    <mergeCell ref="B16:D16"/>
    <mergeCell ref="B17:D17"/>
    <mergeCell ref="B18:D18"/>
    <mergeCell ref="B19:D19"/>
    <mergeCell ref="C31:D31"/>
    <mergeCell ref="A1:B1"/>
    <mergeCell ref="B3:C3"/>
    <mergeCell ref="C25:D25"/>
    <mergeCell ref="C24:D24"/>
    <mergeCell ref="C28:D28"/>
    <mergeCell ref="C6:D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Legenda</vt:lpstr>
      <vt:lpstr>Cess Auto acq nuove</vt:lpstr>
      <vt:lpstr>DaPrezzoAdImponib</vt:lpstr>
      <vt:lpstr>Cess auto acq nuove o usate</vt:lpstr>
      <vt:lpstr>Cessioni IntraUE</vt:lpstr>
      <vt:lpstr>'Cess Auto acq nuove'!Area_stampa</vt:lpstr>
      <vt:lpstr>'Cess auto acq nuove o usate'!Area_stampa</vt:lpstr>
      <vt:lpstr>'Cessioni IntraUE'!Area_stampa</vt:lpstr>
      <vt:lpstr>Legenda!Area_stampa</vt:lpstr>
    </vt:vector>
  </TitlesOfParts>
  <Company>Andrea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Redazione Fiscale</cp:lastModifiedBy>
  <cp:lastPrinted>2020-01-20T15:26:59Z</cp:lastPrinted>
  <dcterms:created xsi:type="dcterms:W3CDTF">2009-10-14T10:55:45Z</dcterms:created>
  <dcterms:modified xsi:type="dcterms:W3CDTF">2020-02-06T15:52:11Z</dcterms:modified>
</cp:coreProperties>
</file>